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621" activeTab="0"/>
  </bookViews>
  <sheets>
    <sheet name="Титульний_лист" sheetId="1" r:id="rId1"/>
    <sheet name="Навчальна" sheetId="2" r:id="rId2"/>
    <sheet name="Наукова і МД" sheetId="3" r:id="rId3"/>
    <sheet name="на вересень Профорієнтаційна" sheetId="4" state="hidden" r:id="rId4"/>
    <sheet name="профорієнтаційна" sheetId="5" r:id="rId5"/>
    <sheet name="Виховна" sheetId="6" r:id="rId6"/>
    <sheet name="Організаційна" sheetId="7" r:id="rId7"/>
  </sheets>
  <definedNames>
    <definedName name="OLE_LINK1" localSheetId="3">'на вересень Профорієнтаційна'!#REF!</definedName>
    <definedName name="_xlnm.Print_Area" localSheetId="5">'Виховна'!$A$2:$F$22</definedName>
    <definedName name="_xlnm.Print_Area" localSheetId="3">'на вересень Профорієнтаційна'!$A$2:$F$41</definedName>
    <definedName name="_xlnm.Print_Area" localSheetId="1">'Навчальна'!$A$2:$F$27</definedName>
    <definedName name="_xlnm.Print_Area" localSheetId="2">'Наукова і МД'!$A$1:$G$51</definedName>
    <definedName name="_xlnm.Print_Area" localSheetId="6">'Організаційна'!$A$2:$F$28</definedName>
  </definedNames>
  <calcPr fullCalcOnLoad="1"/>
</workbook>
</file>

<file path=xl/sharedStrings.xml><?xml version="1.0" encoding="utf-8"?>
<sst xmlns="http://schemas.openxmlformats.org/spreadsheetml/2006/main" count="397" uniqueCount="292">
  <si>
    <t>Найменування показника</t>
  </si>
  <si>
    <t>∑ бал.</t>
  </si>
  <si>
    <t>Кількість переможців олімпіад у навчальному році, підготовлених викладачами кафедри *</t>
  </si>
  <si>
    <t>200(1особа)</t>
  </si>
  <si>
    <t>50 (1особа)</t>
  </si>
  <si>
    <t>№ з/п</t>
  </si>
  <si>
    <t>Норматив (бали)</t>
  </si>
  <si>
    <t>Кількісні показники</t>
  </si>
  <si>
    <t>Самоаналіз (бали)</t>
  </si>
  <si>
    <t>Фактично (бали)</t>
  </si>
  <si>
    <t>Наявність наукової лабораторії НДІ університету *</t>
  </si>
  <si>
    <t>25 (1лаб.)</t>
  </si>
  <si>
    <t>Σ бал.</t>
  </si>
  <si>
    <t>Здійснено керівництво (консультації) пізнавальними або науково-дослідними роботами учнів навчальних закладів, МАН, коледжів та відмічено доповідей за результатами науково-практичної конференції університету (осіб), а також участь у роботі комісій  по захисту робіт МАН * «//»</t>
  </si>
  <si>
    <t>Здійснено організацію профорієнтаційних заходів на кафедрі з учнівською молоддю у вигляді:</t>
  </si>
  <si>
    <t>Здійснено участь в шкільних (класних) культурно-масових заходах, направлених на профорієнтацію учнівської молоді та орієнтацію їх до вступу в ТДАТУ.</t>
  </si>
  <si>
    <t>Кількість співробітників кафедри, які працювали в приймальній комісії у навчальному році *</t>
  </si>
  <si>
    <t>10 (1 зах.)</t>
  </si>
  <si>
    <t>Кількість штатних НПП кафедри, які отримали звання академіка, члена-кореспондента наук у навчальному році*</t>
  </si>
  <si>
    <t>Кількість штатних НПП, які є членами спеціалізованих вчених рад із захисту дисертацій *</t>
  </si>
  <si>
    <t>100 (1особа)</t>
  </si>
  <si>
    <t>10 (1 захід)</t>
  </si>
  <si>
    <t>1.      </t>
  </si>
  <si>
    <t>6.      </t>
  </si>
  <si>
    <t>7.      </t>
  </si>
  <si>
    <t>8.      </t>
  </si>
  <si>
    <t>№ пп</t>
  </si>
  <si>
    <t>Всього</t>
  </si>
  <si>
    <t>МІНІСТЕРСТВО ОСВІТИ І НАУКИ УКРАЇНИ</t>
  </si>
  <si>
    <t>ТАВРІЙСЬКИЙ ДЕРЖАВНИЙ АГРОТЕХНОЛОГІЧНИЙ УНІВЕРСИТЕТ</t>
  </si>
  <si>
    <t>ЗАТВЕРДЖУЮ:</t>
  </si>
  <si>
    <t xml:space="preserve">Завідувач кафедри </t>
  </si>
  <si>
    <t>______________</t>
  </si>
  <si>
    <t>РЕЙТИНГ</t>
  </si>
  <si>
    <t>Кількість ставок</t>
  </si>
  <si>
    <r>
      <rPr>
        <b/>
        <i/>
        <u val="single"/>
        <sz val="14"/>
        <rFont val="Calibri"/>
        <family val="2"/>
      </rPr>
      <t>!!!</t>
    </r>
    <r>
      <rPr>
        <b/>
        <i/>
        <u val="single"/>
        <sz val="14"/>
        <rFont val="Times New Roman"/>
        <family val="1"/>
      </rPr>
      <t xml:space="preserve"> Клітинки для заповнювання виділено зеленим кольором     НАВЧАЛЬНА</t>
    </r>
  </si>
  <si>
    <r>
      <rPr>
        <b/>
        <i/>
        <u val="single"/>
        <sz val="14"/>
        <rFont val="Calibri"/>
        <family val="2"/>
      </rPr>
      <t>!!!</t>
    </r>
    <r>
      <rPr>
        <b/>
        <i/>
        <u val="single"/>
        <sz val="14"/>
        <rFont val="Times New Roman"/>
        <family val="1"/>
      </rPr>
      <t xml:space="preserve"> Клітинки для заповнювання виділено зеленим кольором      ПРОФОРІЄНТАЦІЙНА</t>
    </r>
  </si>
  <si>
    <r>
      <rPr>
        <b/>
        <i/>
        <u val="single"/>
        <sz val="14"/>
        <rFont val="Calibri"/>
        <family val="2"/>
      </rPr>
      <t>!!!</t>
    </r>
    <r>
      <rPr>
        <b/>
        <i/>
        <u val="single"/>
        <sz val="14"/>
        <rFont val="Times New Roman"/>
        <family val="1"/>
      </rPr>
      <t xml:space="preserve"> Клітинки для заповнювання виділено зеленим кольором            ОРГАНІЗАЦІЙНА</t>
    </r>
  </si>
  <si>
    <t>Організація та проведення ІІ етапу Всеукраїнської студентської олімпіади з навчальної дисципліни або спеціальності *</t>
  </si>
  <si>
    <t>8.</t>
  </si>
  <si>
    <t>9.</t>
  </si>
  <si>
    <t>10.</t>
  </si>
  <si>
    <t>11.</t>
  </si>
  <si>
    <t>150(1особа)</t>
  </si>
  <si>
    <t>5(1особа)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</si>
  <si>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брейн-рингів;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</si>
  <si>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творчих конкурсів, тощо.</t>
    </r>
  </si>
  <si>
    <t>10(1 захід)</t>
  </si>
  <si>
    <t>Здійснено організацію в університеті або приймання участі в школі у спортивних заходах разом з учнівською молоддю.</t>
  </si>
  <si>
    <t>Кожен вид робіт необхідно роздрукувати з нової сторінки!</t>
  </si>
  <si>
    <t>6.</t>
  </si>
  <si>
    <t>Кількість виданих підручників за навчальний рік з грифом вченої ради університету *</t>
  </si>
  <si>
    <t>Кількість виданих навчальних посібників за навчальний рік з грифом вченої ради університету *</t>
  </si>
  <si>
    <t>10 (1 у.д.а.)</t>
  </si>
  <si>
    <t>12.</t>
  </si>
  <si>
    <t>Кількість навчальних електронних видань, розроблених за навчальний рік *: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</si>
  <si>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електронний аналог друкованого видання навчального посібника</t>
    </r>
  </si>
  <si>
    <t>300(1особа)</t>
  </si>
  <si>
    <r>
      <t>Показник зарахованих абітурієнтів на денну або заочну форму із закріплених за кафедрою ЗОШ, ВПУ і ліцеїв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, //:</t>
    </r>
  </si>
  <si>
    <t>де А – кількість зарахованих у звітному році до університету абітурієнтів на денну або заочну форму із закріплених за кафедрою ЗОШ, ВПУ і ліцеїв згідно із списками наданих кафедрами у ЦПДП, осіб*;</t>
  </si>
  <si>
    <t>В – кількість випускників шкіл у звітному році із закріплених за кафедрою ЗОШ, ВПУ і ліцеїв, осіб;</t>
  </si>
  <si>
    <r>
      <t>К</t>
    </r>
    <r>
      <rPr>
        <vertAlign val="subscript"/>
        <sz val="11"/>
        <rFont val="Times New Roman"/>
        <family val="1"/>
      </rPr>
      <t>обл</t>
    </r>
    <r>
      <rPr>
        <sz val="11"/>
        <rFont val="Times New Roman"/>
        <family val="1"/>
      </rPr>
      <t xml:space="preserve"> – коефіцієнт області</t>
    </r>
    <r>
      <rPr>
        <vertAlign val="superscript"/>
        <sz val="11"/>
        <rFont val="Times New Roman"/>
        <family val="1"/>
      </rPr>
      <t>2</t>
    </r>
  </si>
  <si>
    <r>
      <t>К</t>
    </r>
    <r>
      <rPr>
        <vertAlign val="subscript"/>
        <sz val="11"/>
        <rFont val="Times New Roman"/>
        <family val="1"/>
      </rPr>
      <t>рай</t>
    </r>
    <r>
      <rPr>
        <sz val="11"/>
        <rFont val="Times New Roman"/>
        <family val="1"/>
      </rPr>
      <t xml:space="preserve"> – коефіцієнт міста та району</t>
    </r>
    <r>
      <rPr>
        <vertAlign val="superscript"/>
        <sz val="11"/>
        <rFont val="Times New Roman"/>
        <family val="1"/>
      </rPr>
      <t>3</t>
    </r>
  </si>
  <si>
    <t>Б – кількість балів за одну зараховану особу із закріплених за кафедрою ЗОШ, ВПУ і ліцеїв, Б=100 балів.</t>
  </si>
  <si>
    <t>1.</t>
  </si>
  <si>
    <r>
      <t>Р</t>
    </r>
    <r>
      <rPr>
        <b/>
        <sz val="8"/>
        <rFont val="Times New Roman"/>
        <family val="1"/>
      </rPr>
      <t>зарах</t>
    </r>
  </si>
  <si>
    <t>Зараховано інших абітурієнтів на денну або заочну форму згідно із списками кафедр, наданих у ЦПДП, осіб, //: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</si>
  <si>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із ЗОШ, ВПУ і ліцеїв, які не закріплені за кафедрами або з інших регіонів*;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</si>
  <si>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випускників навчальних закладів минулих років*;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</si>
  <si>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коледжів, технікумів, які не входять до структури ТДАТУ (за узгодженням з деканом факультету або керівником ННІЗУП)*;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</si>
  <si>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переведені до університету на старші курси з інших ВНЗ (за узгодженням з деканом факультету або керівником ННІЗУП)*;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</si>
  <si>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з неспоріднених спеціальностей на старші курси (за узгодженням з деканом факультету або керівником ННІЗУП)*;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</si>
  <si>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на другий магістерський рівень з числа випускників ТДАТУ минулих років або інших ВНЗ (за узгодженням з деканом факультету або керівником ННІЗУП)*;</t>
    </r>
  </si>
  <si>
    <t>2.</t>
  </si>
  <si>
    <t>100 (1 особа)</t>
  </si>
  <si>
    <t>- отримання другої вищої освіти (за узгодженням з деканом факультету або керівником ННІЗУП)*.</t>
  </si>
  <si>
    <t>Зараховано абітурієнтів до ВСП університету у навчальному році (згідно із списками наданих у ЦПДП), які за результатами ЗНО для вступу в університет не набрали необхідну кількість балів (при наявності довідки з коледжу)* «//»</t>
  </si>
  <si>
    <t>50 (1 особа)</t>
  </si>
  <si>
    <t xml:space="preserve">3. </t>
  </si>
  <si>
    <t>4.</t>
  </si>
  <si>
    <t>Зараховано іноземних громадян до університету у навчальному році (згідно інформації, що зареєстрована протягом навчального року у відділі довузівської підготовки) * «//»</t>
  </si>
  <si>
    <t>5.</t>
  </si>
  <si>
    <r>
      <t xml:space="preserve">Проведено профорієнтаційних заходів з учнівською та студентською молоддю (коледжі, технікуми, </t>
    </r>
    <r>
      <rPr>
        <sz val="11"/>
        <color indexed="10"/>
        <rFont val="Times New Roman"/>
        <family val="1"/>
      </rPr>
      <t xml:space="preserve">ПТУ) </t>
    </r>
    <r>
      <rPr>
        <sz val="11"/>
        <rFont val="Times New Roman"/>
        <family val="1"/>
      </rPr>
      <t xml:space="preserve">* </t>
    </r>
    <r>
      <rPr>
        <b/>
        <sz val="11"/>
        <rFont val="Times New Roman"/>
        <family val="1"/>
      </rPr>
      <t>«//»</t>
    </r>
  </si>
  <si>
    <t>- зустрічі на годинах спілкування (місто, район)</t>
  </si>
  <si>
    <t>- зустрічі з батьками (місто, район)</t>
  </si>
  <si>
    <t>- виступів на засіданні педагогічної ради (місто, район)</t>
  </si>
  <si>
    <t>- виступів на профорієнтаційних заходах, що організовані міськими (селищними) радами, центрами зайнятості населення, тощо</t>
  </si>
  <si>
    <t>5,10  (1 зах.)</t>
  </si>
  <si>
    <r>
      <t xml:space="preserve">-       </t>
    </r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конкурсів (у т.ч. інтерактивних);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</si>
  <si>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предметних олімпіад ( у т.ч. інтернет-олімпіад);</t>
    </r>
  </si>
  <si>
    <t>7.</t>
  </si>
  <si>
    <t>Здійснено організацію профорієнтаційних заходів кафедрою: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</si>
  <si>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підшефних шкіл;</t>
    </r>
  </si>
  <si>
    <t>-         громади або району.</t>
  </si>
  <si>
    <t>50(1 захід)</t>
  </si>
  <si>
    <t>100(1 захід)</t>
  </si>
  <si>
    <t>3.</t>
  </si>
  <si>
    <t>імені ДМИТРА МОТОРНОГО</t>
  </si>
  <si>
    <t>Кількість опублікованих статей методичного характеру за навчальний рік *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</si>
  <si>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електронний підручник (посібник)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</si>
  <si>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Міжнародних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</si>
  <si>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Всеукраїнських (ІІ, ІІІ етапів)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</si>
  <si>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Times New Roman"/>
        <family val="1"/>
      </rPr>
      <t>регіональних, обласних</t>
    </r>
  </si>
  <si>
    <t>Кількість НПП кафедри, які пройшли стажування не менше 1 місяця на базі профільних провідних підприємств у навчальному році. *</t>
  </si>
  <si>
    <t xml:space="preserve">5
(1 ум. д.а.)
</t>
  </si>
  <si>
    <t xml:space="preserve">50
(1 посіб.)
</t>
  </si>
  <si>
    <t xml:space="preserve">150
(1 підр.)
</t>
  </si>
  <si>
    <t xml:space="preserve">300
(1 олімп.)
</t>
  </si>
  <si>
    <t xml:space="preserve">100
(1 особа - 240 год.)
</t>
  </si>
  <si>
    <t xml:space="preserve">100
(1 НПП)
</t>
  </si>
  <si>
    <r>
      <t>-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міжнародний</t>
    </r>
  </si>
  <si>
    <r>
      <t>-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держбюджетний або госпдоговірний</t>
    </r>
  </si>
  <si>
    <t>- у країнах ЄС</t>
  </si>
  <si>
    <t>Кількість договорів, укладених кафедрою із міжнародними організаціями/асоціаціями у навчальному році*</t>
  </si>
  <si>
    <t xml:space="preserve">50
(1 тис. грн)
</t>
  </si>
  <si>
    <t xml:space="preserve">10
(1 тис. грн)
</t>
  </si>
  <si>
    <t xml:space="preserve">10
(за 1 тис.)
</t>
  </si>
  <si>
    <t>500 (1НПП)</t>
  </si>
  <si>
    <t>50 (1 у.д.а.)</t>
  </si>
  <si>
    <t>200 (1 стат.)</t>
  </si>
  <si>
    <t xml:space="preserve">150
(1 стат.)
</t>
  </si>
  <si>
    <t>25 (1НПП)</t>
  </si>
  <si>
    <t>10 (1 публ.)</t>
  </si>
  <si>
    <t>30 (1 публ.)</t>
  </si>
  <si>
    <t>50 (1 публ.)</t>
  </si>
  <si>
    <t>25 (1пат.)</t>
  </si>
  <si>
    <t>Σ бал</t>
  </si>
  <si>
    <t xml:space="preserve">50
(1 договір)
</t>
  </si>
  <si>
    <r>
      <rPr>
        <b/>
        <i/>
        <u val="single"/>
        <sz val="14"/>
        <rFont val="Calibri"/>
        <family val="2"/>
      </rPr>
      <t>!!!</t>
    </r>
    <r>
      <rPr>
        <b/>
        <i/>
        <u val="single"/>
        <sz val="14"/>
        <rFont val="Times New Roman"/>
        <family val="1"/>
      </rPr>
      <t xml:space="preserve"> Клітинки для заповнювання виділено зеленим кольором  НАУКОВА і МД</t>
    </r>
  </si>
  <si>
    <r>
      <rPr>
        <b/>
        <i/>
        <u val="single"/>
        <sz val="14"/>
        <rFont val="Calibri"/>
        <family val="2"/>
      </rPr>
      <t>!!!</t>
    </r>
    <r>
      <rPr>
        <b/>
        <i/>
        <u val="single"/>
        <sz val="14"/>
        <rFont val="Times New Roman"/>
        <family val="1"/>
      </rPr>
      <t xml:space="preserve"> Клітинки для заповнювання виділено зеленим кольором                     ВИХОВНА</t>
    </r>
  </si>
  <si>
    <t>- державних галузевих академій</t>
  </si>
  <si>
    <t>- недержавних галузевих академій</t>
  </si>
  <si>
    <t xml:space="preserve">50
(1 рада або комісія )
</t>
  </si>
  <si>
    <t xml:space="preserve">10
(1 рада)
</t>
  </si>
  <si>
    <t>Кількість отриманих штатними НПП, державних нагород, почесних звань, відзнак МОН, Уряду, ЗОДА, ЗОР у навчальному році *</t>
  </si>
  <si>
    <t xml:space="preserve">25
(1 нагорода)
</t>
  </si>
  <si>
    <t xml:space="preserve">20
(1 видання)
</t>
  </si>
  <si>
    <t>кафедри __________________________</t>
  </si>
  <si>
    <t>10  (1 зах.)</t>
  </si>
  <si>
    <t>Зараховано у навчальному році інших абітурієнтів на денну або заочну форму згідно із списками кафедр, наданих у ЦПДП, осіб:</t>
  </si>
  <si>
    <t>Зараховано абітурієнтів до ВСП університету у навчальному році (згідно із списками наданих у ВПДП), які за результатами ЗНО для вступу в університет не набрали необхідну кількість балів (при наявності довідки з коледжу)*</t>
  </si>
  <si>
    <t>Зараховано іноземних громадян до університету у навчальному році (згідно інформації, що зареєстрована протягом навчального року у ВПДП) *</t>
  </si>
  <si>
    <t>Проведено профорієнтаційних заходів у навчальному році з учнівською та студентською молоддю (коледжі, технікуми, ПТУ) *</t>
  </si>
  <si>
    <t>до 50  (1 зах.)</t>
  </si>
  <si>
    <t>Здійснено керівництво (консультації) у навчальному році пізнавальними або науково-дослідними роботами учнів навчальних закладів, МАН, коледжів та відмічено доповідей за результатами науково-практичної конференції університету (осіб), а також участь у роботі комісій  по захисту робіт МАН *</t>
  </si>
  <si>
    <t>Здійснено організацію профорієнтаційних заходів у навчальному році на кафедрі з учнівською молоддю у вигляді:*</t>
  </si>
  <si>
    <t>Здійснено організацію профорієнтаційних заходів кафедрою:*</t>
  </si>
  <si>
    <t>Здійснено участь в шкільних (класних) культурно-масових заходах, направлених на профорієнтацію учнівської молоді та орієнтацію їх до вступу в ТДАТУ у навчальному році *</t>
  </si>
  <si>
    <t>Здійснено організацію в університеті або приймання участі в школі у спортивних заходах разом з учнівською молоддю у навчальному році *</t>
  </si>
  <si>
    <t xml:space="preserve">30
(1стат.)
</t>
  </si>
  <si>
    <t>Кількість залучених погодинно та за сумісництвом до викладання дисциплін провідних виробничників та науковців (розраховується як частка від 240 годин)*</t>
  </si>
  <si>
    <t>Кількість нових лабораторних установок  та устаткування, розроблених за начальний рік та впроваджених в освітній процес (за наявності затверджених методичних вказівок)*</t>
  </si>
  <si>
    <t>40 (1 устан.)</t>
  </si>
  <si>
    <t>Захист НПП кафедри дисертаційних робіт у навчальному році:*</t>
  </si>
  <si>
    <t>200 (1НПП)</t>
  </si>
  <si>
    <t>100 (1НПП)</t>
  </si>
  <si>
    <t xml:space="preserve">       - в Україні та інших країнах</t>
  </si>
  <si>
    <t>50 (1 пат.)</t>
  </si>
  <si>
    <t>100 (1 пат.)</t>
  </si>
  <si>
    <t>Наукові публікації НПП кафедри у періодичному виданні, яке включено до наукометричної бази Web of Science Core Collection у звітному навчальному році (у разі співавторства – з фіксованим відсотком власного внеску)*</t>
  </si>
  <si>
    <t>Наукові публікації НПП (у разі співавторства – з фіксованим відсотком власного внеску):*</t>
  </si>
  <si>
    <t>Наукові публікації НПП кафедри у періодичному виданні, яке включено до наукометричної бази Scopus у звітному навчальному році (у разі співавторства – з фіксованим відсотком власного внеску)*</t>
  </si>
  <si>
    <t xml:space="preserve">30
(1 стат.)
</t>
  </si>
  <si>
    <t xml:space="preserve">20
(1 стат.)
</t>
  </si>
  <si>
    <t>Кількість надрукованих тез доповідей НПП кафедри у навчальному році: *</t>
  </si>
  <si>
    <t>5 (1 пуб.)</t>
  </si>
  <si>
    <t>15 (1 пуб.)</t>
  </si>
  <si>
    <t>50 (1 пуб.)</t>
  </si>
  <si>
    <t>Кількість призових місць, що посіли учні під керівництвом НПП:*</t>
  </si>
  <si>
    <t>25 (за місце)</t>
  </si>
  <si>
    <t>50 (за місце)</t>
  </si>
  <si>
    <t>Кількість надрукованих особисто студентами наукових праць:*</t>
  </si>
  <si>
    <r>
      <t xml:space="preserve">Кількість конкурсних робіт, </t>
    </r>
    <r>
      <rPr>
        <sz val="11"/>
        <rFont val="Times New Roman"/>
        <family val="1"/>
      </rPr>
      <t xml:space="preserve">які посіли призове місце на міжнародних, Всеукраїнських конкурсах та інших регіональних і державних конкурсах наукових робіт </t>
    </r>
    <r>
      <rPr>
        <sz val="11"/>
        <color indexed="8"/>
        <rFont val="Times New Roman"/>
        <family val="1"/>
      </rPr>
      <t>*:</t>
    </r>
  </si>
  <si>
    <t>Кількість отриманих студентами авторських свідоцтв у співавторстві або під керівництвом викладача на науковий твір і патентів на винаходи, корисні моделі та промислові зразки*</t>
  </si>
  <si>
    <r>
      <t>Кількість залучених у навчальному році до викладання дисциплін кафедри  іноземних спеціалістів</t>
    </r>
    <r>
      <rPr>
        <sz val="11"/>
        <rFont val="Times New Roman"/>
        <family val="1"/>
      </rPr>
      <t>*</t>
    </r>
  </si>
  <si>
    <t>до 50</t>
  </si>
  <si>
    <r>
      <t>Кількість студентів (підготовлених особисто НПП кафедри), які стали учасниками або переможцями різноманітних конкурсів (крім олімпіад і  конкурсів наукових робіт) у навчальному році:</t>
    </r>
    <r>
      <rPr>
        <b/>
        <sz val="11"/>
        <rFont val="Times New Roman"/>
        <family val="1"/>
      </rPr>
      <t>*</t>
    </r>
  </si>
  <si>
    <r>
      <t>Організовано та проведено заходів у навчальному році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за напрямами виховної роботи *</t>
    </r>
  </si>
  <si>
    <t>до 30 (1 захід)</t>
  </si>
  <si>
    <t>до 100 (за кожний напрямок)</t>
  </si>
  <si>
    <t xml:space="preserve">20
(1 у.д.а.)
</t>
  </si>
  <si>
    <t>15 (1 у.д.а.)</t>
  </si>
  <si>
    <t>Кількість схвалених та виданих за навчальний рік навчально-методичних посібників/ посібників для самостійної роботи студентів та дистанційного навчання/конспектів лекцій, практикумів, методичних рекомендацій*</t>
  </si>
  <si>
    <t>Кількість розроблених за навчальний рік електронних навчальних курсів на Освітньому порталі, які відповідають встановленим критеріям *</t>
  </si>
  <si>
    <t>30 (1ЕНК)</t>
  </si>
  <si>
    <t>Кількість розроблених за навчальний рік стендів*</t>
  </si>
  <si>
    <t xml:space="preserve">20 (1 арк. ф. А1)  </t>
  </si>
  <si>
    <t>Обсяг фінансових надходжень (прибутку) до університету від навчальної діяльності кафедри у звітному навчальному році*</t>
  </si>
  <si>
    <t>3 (за 1 тис.)</t>
  </si>
  <si>
    <t xml:space="preserve">*-надати додаток з переліком та підтвердження </t>
  </si>
  <si>
    <t>Рейтинг з навчальної роботи визначається співвідношенням загальної суми балів за показники в навчальній роботі до кількості ставок на кафедрі у звітному навчальному році</t>
  </si>
  <si>
    <t>за 2020-2021н.р.</t>
  </si>
  <si>
    <t>Отримання гранту або фінансування запиту за  участь у науковому проекті (у разі співавторства – з фіксованим відсотком власного внеску)</t>
  </si>
  <si>
    <t>Економічна ефективність від упровадження наукових розробок  кафедри  (в т.ч. патентів на винаходи, корисні моделі, промислові зразки) в ТДАТУ та його НВЦ, тис. грн. *</t>
  </si>
  <si>
    <t>Видання НПП кафедри монографій у звітному навчальному році (у разі співавторства – з фіксованим відсотком власного внеску):*</t>
  </si>
  <si>
    <t>Отримання НПП авторських свідоцтв та/ або патентів (у разі співавторства – з фіксованим відсотком власного внеску):*</t>
  </si>
  <si>
    <t>Кількість організованих міжнародних і всеукраїнських конференцій, науково-практичних семінарів, «Днів поля»  (у разі сумісної роботи декількох кафедр – з фіксованим відсотком внеску кафедри)*</t>
  </si>
  <si>
    <t>до 200 (1захід)</t>
  </si>
  <si>
    <t>25 (1 робота)</t>
  </si>
  <si>
    <t>50 (1 робота)</t>
  </si>
  <si>
    <t>до 200 (1 робота)</t>
  </si>
  <si>
    <t xml:space="preserve">— переможці 1-го етапу </t>
  </si>
  <si>
    <t>— переможці 2-го етапу</t>
  </si>
  <si>
    <t>— переможці міжнародного конкурсу</t>
  </si>
  <si>
    <t>—  у закордонних виданнях</t>
  </si>
  <si>
    <r>
      <t xml:space="preserve">—  у наукових </t>
    </r>
    <r>
      <rPr>
        <sz val="11"/>
        <rFont val="Times New Roman"/>
        <family val="1"/>
      </rPr>
      <t xml:space="preserve">(в т.ч. електронних) </t>
    </r>
    <r>
      <rPr>
        <sz val="11"/>
        <color indexed="8"/>
        <rFont val="Times New Roman"/>
        <family val="1"/>
      </rPr>
      <t>збірниках України</t>
    </r>
  </si>
  <si>
    <t>—  у збірниках тез наукових конференцій</t>
  </si>
  <si>
    <t>—  на рівні України</t>
  </si>
  <si>
    <t>—  на рівні області</t>
  </si>
  <si>
    <t>—  доктора наук</t>
  </si>
  <si>
    <t>—  кандидата наук (доктора філософії)</t>
  </si>
  <si>
    <t>— корисні моделі</t>
  </si>
  <si>
    <t>—  винахід, промислові зразки</t>
  </si>
  <si>
    <t>—  у наукових виданнях, включених до переліку наукових фахових видань України;</t>
  </si>
  <si>
    <r>
      <t xml:space="preserve">—  </t>
    </r>
    <r>
      <rPr>
        <sz val="11"/>
        <rFont val="Times New Roman"/>
        <family val="1"/>
      </rPr>
      <t>в науково-популярних журналах  консультаційних (дорадчих) виданнях з наукової чи професійної тематики</t>
    </r>
  </si>
  <si>
    <t>— на науково-технічних конференціях (пленарні засідання та засідання по напрямках) і науково-практичних семінарах ТДАТУ</t>
  </si>
  <si>
    <t>— на міжнародних (в Україні) та всеукраїнських конференціях і науково-практичних семінарах</t>
  </si>
  <si>
    <t>— на закордонних конференціях</t>
  </si>
  <si>
    <r>
      <t>Показник зарахованих у навчальному році абітурієнтів на денну або заочну форму із закріплених за кафедрою ЗОШ, ВПУ і ліцеїв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:</t>
    </r>
  </si>
  <si>
    <t>де А – кількість зарахованих у звітному році до університету абітурієнтів на денну або заочну форму із закріплених за кафедрою районів, ЗОШ, ВПУ і ліцеїв згідно із списками наданих кафедрами у ЦПДП, осіб*;</t>
  </si>
  <si>
    <t>P_зарах</t>
  </si>
  <si>
    <t>— із ЗОШ, ВПУ і ліцеїв, які не закріплені за кафедрами або з інших регіонів*;</t>
  </si>
  <si>
    <r>
      <t>—</t>
    </r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випускників навчальних закладів минулих років*;</t>
    </r>
  </si>
  <si>
    <r>
      <t>—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коледжів, технікумів, які не входять до структури ТДАТУ (за узгодженням з деканом факультету або керівником ННІЗУП)*;</t>
    </r>
  </si>
  <si>
    <r>
      <t>—</t>
    </r>
    <r>
      <rPr>
        <sz val="7"/>
        <rFont val="Times New Roman"/>
        <family val="1"/>
      </rPr>
      <t xml:space="preserve">   </t>
    </r>
    <r>
      <rPr>
        <sz val="11"/>
        <rFont val="Times New Roman"/>
        <family val="1"/>
      </rPr>
      <t>переведені до університету на старші курси з інших ВНЗ (за узгодженням з деканом факультету або керівником ННІЗУП)*;</t>
    </r>
  </si>
  <si>
    <r>
      <t>—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з неспоріднених спеціальностей на старші курси (за узгодженням з деканом факультету або керівником ННІЗУП)*;</t>
    </r>
  </si>
  <si>
    <r>
      <t>—</t>
    </r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на другий магістерський рівень з числа випускників ТДАТУ минулих років або інших ВНЗ (за узгодженням з деканом факультету або керівником ННІЗУП)*;</t>
    </r>
  </si>
  <si>
    <t>— отримання другої вищої освіти (за узгодженням з деканом факультету або керівником ННІЗУП)*.</t>
  </si>
  <si>
    <t>— виступів на профорієнтаційних заходах, що організовані міськими (селищними) радами, центрами зайнятості населення, тощо</t>
  </si>
  <si>
    <t>— проведення круглів столів з директорами закладів освіти із закріплених за кафедрою районів, ЗОШ, ВПУ і ліцеїв</t>
  </si>
  <si>
    <t xml:space="preserve">— організація кафедрою профорієнтаційних екскурсій до університету учнів із загальноосвітніх шкіл районів і областей </t>
  </si>
  <si>
    <r>
      <t>—</t>
    </r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>брейн-рингів;</t>
    </r>
  </si>
  <si>
    <r>
      <t>—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конкурсів (у т.ч. інтерактивних);</t>
    </r>
  </si>
  <si>
    <r>
      <t>—</t>
    </r>
    <r>
      <rPr>
        <sz val="7"/>
        <rFont val="Times New Roman"/>
        <family val="1"/>
      </rPr>
      <t xml:space="preserve">  </t>
    </r>
    <r>
      <rPr>
        <sz val="11"/>
        <rFont val="Times New Roman"/>
        <family val="1"/>
      </rPr>
      <t>предметних олімпіад (у т.ч. інтернет-олімпіад);</t>
    </r>
  </si>
  <si>
    <r>
      <t>—</t>
    </r>
    <r>
      <rPr>
        <sz val="7"/>
        <rFont val="Times New Roman"/>
        <family val="1"/>
      </rPr>
      <t>  </t>
    </r>
    <r>
      <rPr>
        <sz val="11"/>
        <rFont val="Times New Roman"/>
        <family val="1"/>
      </rPr>
      <t>творчих конкурсів</t>
    </r>
  </si>
  <si>
    <t>— конференцій</t>
  </si>
  <si>
    <t>до 20 (1 захід)</t>
  </si>
  <si>
    <r>
      <t xml:space="preserve">— </t>
    </r>
    <r>
      <rPr>
        <sz val="11"/>
        <rFont val="Times New Roman"/>
        <family val="1"/>
      </rPr>
      <t>підшефних шкіл;</t>
    </r>
  </si>
  <si>
    <t>—  громади або району.</t>
  </si>
  <si>
    <t>до 50  
(1 захід)</t>
  </si>
  <si>
    <t>до 100  
(1 захід)</t>
  </si>
  <si>
    <t>до 10
(1 захід)</t>
  </si>
  <si>
    <t>Рейтинг з наукової роботи і міжнародної діяльності  визначається співвідношенням загальної суми
 балів за показники в науковій роботі до кількості ставок на кафедрі у звітному навчальному році</t>
  </si>
  <si>
    <t>*-надати додаток за переліком та підтвердження</t>
  </si>
  <si>
    <t xml:space="preserve">— зустрічі з батьками                    (місто, район) </t>
  </si>
  <si>
    <t xml:space="preserve">— зустрічі на годинах спілкування (місто, район) </t>
  </si>
  <si>
    <t xml:space="preserve">— виступів на засіданні педагогічної ради  (місто, район) </t>
  </si>
  <si>
    <t>до 100 
(1 зах.)</t>
  </si>
  <si>
    <t>Рейтинг з профорієнтаційної роботи визначається співвідношенням загольної суми балів за показники в профорієнтаційній роботі до кількості викладачів кафедри, які працювали у звітному навчальному році не менше ніж 0,5 ставки.</t>
  </si>
  <si>
    <t xml:space="preserve">Примітка: </t>
  </si>
  <si>
    <r>
      <t>Кількість студентів підготовлених викладачем,  які отримали спортивну кваліфікацію у навчальному році</t>
    </r>
    <r>
      <rPr>
        <b/>
        <sz val="11"/>
        <rFont val="Times New Roman"/>
        <family val="1"/>
      </rPr>
      <t xml:space="preserve"> *</t>
    </r>
    <r>
      <rPr>
        <sz val="11"/>
        <rFont val="Times New Roman"/>
        <family val="1"/>
      </rPr>
      <t>:</t>
    </r>
  </si>
  <si>
    <r>
      <t>—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 xml:space="preserve"> заслужений майстер спорту;</t>
    </r>
  </si>
  <si>
    <t>— майстер спорту міжнародного класу;</t>
  </si>
  <si>
    <t>— майстер спорту;</t>
  </si>
  <si>
    <t xml:space="preserve"> — кандидат в майстри спорту.</t>
  </si>
  <si>
    <t>250 (1 студ)</t>
  </si>
  <si>
    <t>150 (1 студ.)</t>
  </si>
  <si>
    <t>50 (1 студ.)</t>
  </si>
  <si>
    <t>30 (1 студ.)</t>
  </si>
  <si>
    <r>
      <t xml:space="preserve"> —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 xml:space="preserve">міжнародних </t>
    </r>
  </si>
  <si>
    <r>
      <t xml:space="preserve"> —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Times New Roman"/>
        <family val="1"/>
      </rPr>
      <t xml:space="preserve">Всеукраїнських </t>
    </r>
  </si>
  <si>
    <t xml:space="preserve"> — регіональних, обласних</t>
  </si>
  <si>
    <t>до 120 (1 студ.)</t>
  </si>
  <si>
    <t>до 60 (1 студ.)</t>
  </si>
  <si>
    <t>до 30 (1 студ.)</t>
  </si>
  <si>
    <t>Кількість кураторів академічних груп на кафедрі у навчальному році*</t>
  </si>
  <si>
    <t>5 (1 куратор)</t>
  </si>
  <si>
    <t>Публікації статей НПП на сайті університету*</t>
  </si>
  <si>
    <t>до 5 (1 публ).</t>
  </si>
  <si>
    <t>Кількість студентів підшефних груп кафедри, які є членами органів студентського самоврядування*</t>
  </si>
  <si>
    <t>2 (1 студент)</t>
  </si>
  <si>
    <t>* - надати додаток з переліком та підтвердження</t>
  </si>
  <si>
    <t xml:space="preserve">Рейтинг з виховної роботи визначається співвідношенням загальної суми балів за показними в виховній роботі до кількості ставок на кафедрі у звітному навчальному році </t>
  </si>
  <si>
    <t xml:space="preserve"> 1 - якщо за кафедрою закріплені ЗОШ, ВПУ і ліцеїв з різних рійонів і областей, то показник зарахованих абітурієнтів із закріплених за кафедрою розраховується як сума показників розрахованих окремо по кожному навчальному закладу відповідного району або області;
2 - коефіцієнт області (Запорізька -          = 1; Херсонська -          = 15; інші області України та 
АР Крим -           = 20);
3 - коефіцієнт міста Мелітополь або району Запорізької області (м. Мелітополь -           = 3;  Мелітопольський -           = 4; Якимівський, Приазовський, Веселівський -           = 6; Токмацький, Михайлівський, Камянсько-Дніпровський, Приморський, Берднський, Чернігівський, Більмацький, Великобілозерський, Пологівський, Василівський  -           = 10; Гуляйпільський, Вільнянський, Оріхівський, Запорізький, Розівський, Енергодарський -           = 20; </t>
  </si>
  <si>
    <t>Кількість штатних НПП, які взяли участь у роботі у складі  міжгалузевої експертної ради Акредитаційної комісії України, Науково-методичної комісії та інших рад, комісій, комітетів створених при Міністерстві освіти і науки України, галузевих експертних рад НАЗЯВО або експертних комісій з акредитації освітніх програм у навчальному році *</t>
  </si>
  <si>
    <t>Кількість акредитаційних справ підготовлених НПП кафедри у навчальному році (у разі сумісної роботи декількох кафедр – з фіксованим відсотком внеску кафедри) *</t>
  </si>
  <si>
    <t>до 300 (1 спр)</t>
  </si>
  <si>
    <t>Кількість переданих до наукової бібліотеки друкованих видань  викладача впродовж звітного року*</t>
  </si>
  <si>
    <t>Перше місце у вебометричному рейтингу кафедр за окремим показником</t>
  </si>
  <si>
    <t>Призове місце у вебометричному рейтингу кафедр:</t>
  </si>
  <si>
    <t>— перше</t>
  </si>
  <si>
    <t>— друге</t>
  </si>
  <si>
    <t>— третє</t>
  </si>
  <si>
    <t>Виконання робіт за кожним напрямом (з урахуванням обсягів і кількосних показників) виробничої діяльності ТДАТУ (ремонт с.г. техніки, автомобілів, сад, розсадник тощо) *</t>
  </si>
  <si>
    <t xml:space="preserve">Рейтинг з організаційної роботи визначається співвідношенням загальної суми балів за показними в організаційній  роботі до кількості ставок на кафедрі у звітному навчальному році </t>
  </si>
  <si>
    <r>
      <rPr>
        <b/>
        <u val="single"/>
        <sz val="11"/>
        <rFont val="Times New Roman"/>
        <family val="1"/>
      </rPr>
      <t xml:space="preserve">Примітка: </t>
    </r>
    <r>
      <rPr>
        <b/>
        <sz val="11"/>
        <rFont val="Times New Roman"/>
        <family val="1"/>
      </rPr>
      <t xml:space="preserve"> Призові місця в загальному рейтингу кафедр можуть отримати тільки ті кафедри, які увійшли в десятку лідерів за загальним вебометричним рейтингом сайтів кафедр за попередній календарний рік. </t>
    </r>
  </si>
  <si>
    <t>Мелітополь, 2021</t>
  </si>
  <si>
    <t>Місто</t>
  </si>
  <si>
    <t>5 (1 зах.)</t>
  </si>
  <si>
    <t>Район</t>
  </si>
  <si>
    <t>10 (1 зах)</t>
  </si>
  <si>
    <t>5 (1зах.)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</si>
</sst>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0"/>
      <name val="Arial"/>
      <family val="2"/>
    </font>
    <font>
      <b/>
      <i/>
      <u val="single"/>
      <sz val="14"/>
      <name val="Calibri"/>
      <family val="2"/>
    </font>
    <font>
      <b/>
      <i/>
      <u val="single"/>
      <sz val="14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b/>
      <sz val="8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name val="Symbol"/>
      <family val="1"/>
    </font>
    <font>
      <sz val="7"/>
      <color indexed="8"/>
      <name val="Times New Roman"/>
      <family val="1"/>
    </font>
    <font>
      <sz val="12"/>
      <name val="Cambria Math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mbria Math"/>
      <family val="0"/>
    </font>
    <font>
      <sz val="14"/>
      <color indexed="8"/>
      <name val="Cambria Math"/>
      <family val="0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indent="15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9" fontId="4" fillId="0" borderId="0" xfId="0" applyNumberFormat="1" applyFont="1" applyAlignment="1">
      <alignment wrapText="1"/>
    </xf>
    <xf numFmtId="49" fontId="4" fillId="0" borderId="1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49" fontId="4" fillId="0" borderId="0" xfId="0" applyNumberFormat="1" applyFont="1" applyAlignment="1">
      <alignment/>
    </xf>
    <xf numFmtId="0" fontId="4" fillId="0" borderId="12" xfId="0" applyFont="1" applyBorder="1" applyAlignment="1">
      <alignment horizontal="justify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4" fillId="10" borderId="10" xfId="0" applyFont="1" applyFill="1" applyBorder="1" applyAlignment="1">
      <alignment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10" borderId="1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0" fontId="24" fillId="0" borderId="21" xfId="0" applyFont="1" applyBorder="1" applyAlignment="1">
      <alignment horizontal="left" vertical="center" wrapText="1" inden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4" xfId="0" applyFont="1" applyBorder="1" applyAlignment="1">
      <alignment wrapText="1"/>
    </xf>
    <xf numFmtId="49" fontId="4" fillId="0" borderId="0" xfId="0" applyNumberFormat="1" applyFont="1" applyAlignment="1">
      <alignment horizontal="justify" vertical="center"/>
    </xf>
    <xf numFmtId="0" fontId="4" fillId="0" borderId="26" xfId="0" applyFont="1" applyBorder="1" applyAlignment="1">
      <alignment wrapText="1"/>
    </xf>
    <xf numFmtId="49" fontId="4" fillId="0" borderId="14" xfId="0" applyNumberFormat="1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67" fillId="0" borderId="0" xfId="0" applyFont="1" applyAlignment="1">
      <alignment horizontal="justify" vertical="center"/>
    </xf>
    <xf numFmtId="0" fontId="67" fillId="0" borderId="12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67" fillId="0" borderId="1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7" fillId="0" borderId="12" xfId="0" applyFont="1" applyBorder="1" applyAlignment="1">
      <alignment horizontal="justify" vertical="center"/>
    </xf>
    <xf numFmtId="0" fontId="67" fillId="0" borderId="23" xfId="0" applyFont="1" applyBorder="1" applyAlignment="1">
      <alignment horizontal="justify" vertical="center"/>
    </xf>
    <xf numFmtId="0" fontId="67" fillId="0" borderId="14" xfId="0" applyFont="1" applyBorder="1" applyAlignment="1">
      <alignment/>
    </xf>
    <xf numFmtId="0" fontId="4" fillId="0" borderId="27" xfId="0" applyFont="1" applyBorder="1" applyAlignment="1">
      <alignment horizontal="justify" vertical="center" wrapText="1"/>
    </xf>
    <xf numFmtId="0" fontId="67" fillId="0" borderId="0" xfId="0" applyFont="1" applyBorder="1" applyAlignment="1">
      <alignment horizontal="justify" vertical="center" wrapText="1"/>
    </xf>
    <xf numFmtId="0" fontId="4" fillId="0" borderId="28" xfId="0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10" borderId="10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10" borderId="12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vertical="center" wrapText="1"/>
      <protection locked="0"/>
    </xf>
    <xf numFmtId="0" fontId="4" fillId="10" borderId="13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2" fillId="16" borderId="10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wrapText="1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33" borderId="13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center" vertical="center"/>
    </xf>
    <xf numFmtId="0" fontId="67" fillId="0" borderId="14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4" fillId="0" borderId="23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67" fillId="0" borderId="23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3" fillId="10" borderId="10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16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 applyProtection="1">
      <alignment horizontal="left" wrapText="1"/>
      <protection locked="0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1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2085975</xdr:colOff>
      <xdr:row>5</xdr:row>
      <xdr:rowOff>38100</xdr:rowOff>
    </xdr:to>
    <xdr:pic>
      <xdr:nvPicPr>
        <xdr:cNvPr id="1" name="Рисунок 1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" y="1466850"/>
          <a:ext cx="2085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4</xdr:row>
      <xdr:rowOff>114300</xdr:rowOff>
    </xdr:from>
    <xdr:ext cx="1943100" cy="285750"/>
    <xdr:sp>
      <xdr:nvSpPr>
        <xdr:cNvPr id="1" name="TextBox 1"/>
        <xdr:cNvSpPr txBox="1">
          <a:spLocks noChangeArrowheads="1"/>
        </xdr:cNvSpPr>
      </xdr:nvSpPr>
      <xdr:spPr>
        <a:xfrm>
          <a:off x="266700" y="1895475"/>
          <a:ext cx="1943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зарах=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A∗Б∗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К_обл∗К_рай</a:t>
          </a:r>
        </a:p>
      </xdr:txBody>
    </xdr:sp>
    <xdr:clientData/>
  </xdr:oneCellAnchor>
  <xdr:oneCellAnchor>
    <xdr:from>
      <xdr:col>1</xdr:col>
      <xdr:colOff>2238375</xdr:colOff>
      <xdr:row>3</xdr:row>
      <xdr:rowOff>523875</xdr:rowOff>
    </xdr:from>
    <xdr:ext cx="914400" cy="323850"/>
    <xdr:sp>
      <xdr:nvSpPr>
        <xdr:cNvPr id="2" name="TextBox 3"/>
        <xdr:cNvSpPr txBox="1">
          <a:spLocks noChangeArrowheads="1"/>
        </xdr:cNvSpPr>
      </xdr:nvSpPr>
      <xdr:spPr>
        <a:xfrm>
          <a:off x="2486025" y="1457325"/>
          <a:ext cx="914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зарах</a:t>
          </a:r>
        </a:p>
      </xdr:txBody>
    </xdr:sp>
    <xdr:clientData/>
  </xdr:oneCellAnchor>
  <xdr:oneCellAnchor>
    <xdr:from>
      <xdr:col>8</xdr:col>
      <xdr:colOff>495300</xdr:colOff>
      <xdr:row>45</xdr:row>
      <xdr:rowOff>133350</xdr:rowOff>
    </xdr:from>
    <xdr:ext cx="914400" cy="266700"/>
    <xdr:sp fLocksText="0">
      <xdr:nvSpPr>
        <xdr:cNvPr id="3" name="TextBox 5"/>
        <xdr:cNvSpPr txBox="1">
          <a:spLocks noChangeArrowheads="1"/>
        </xdr:cNvSpPr>
      </xdr:nvSpPr>
      <xdr:spPr>
        <a:xfrm>
          <a:off x="7410450" y="288702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1533525</xdr:colOff>
      <xdr:row>57</xdr:row>
      <xdr:rowOff>76200</xdr:rowOff>
    </xdr:from>
    <xdr:ext cx="914400" cy="266700"/>
    <xdr:sp>
      <xdr:nvSpPr>
        <xdr:cNvPr id="4" name="TextBox 6"/>
        <xdr:cNvSpPr txBox="1">
          <a:spLocks noChangeArrowheads="1"/>
        </xdr:cNvSpPr>
      </xdr:nvSpPr>
      <xdr:spPr>
        <a:xfrm>
          <a:off x="1781175" y="312134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К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обл</a:t>
          </a:r>
        </a:p>
      </xdr:txBody>
    </xdr:sp>
    <xdr:clientData/>
  </xdr:oneCellAnchor>
  <xdr:oneCellAnchor>
    <xdr:from>
      <xdr:col>2</xdr:col>
      <xdr:colOff>533400</xdr:colOff>
      <xdr:row>57</xdr:row>
      <xdr:rowOff>66675</xdr:rowOff>
    </xdr:from>
    <xdr:ext cx="914400" cy="257175"/>
    <xdr:sp>
      <xdr:nvSpPr>
        <xdr:cNvPr id="5" name="TextBox 7"/>
        <xdr:cNvSpPr txBox="1">
          <a:spLocks noChangeArrowheads="1"/>
        </xdr:cNvSpPr>
      </xdr:nvSpPr>
      <xdr:spPr>
        <a:xfrm>
          <a:off x="3028950" y="31203900"/>
          <a:ext cx="914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К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обл</a:t>
          </a:r>
        </a:p>
      </xdr:txBody>
    </xdr:sp>
    <xdr:clientData/>
  </xdr:oneCellAnchor>
  <xdr:oneCellAnchor>
    <xdr:from>
      <xdr:col>1</xdr:col>
      <xdr:colOff>323850</xdr:colOff>
      <xdr:row>58</xdr:row>
      <xdr:rowOff>28575</xdr:rowOff>
    </xdr:from>
    <xdr:ext cx="914400" cy="266700"/>
    <xdr:sp>
      <xdr:nvSpPr>
        <xdr:cNvPr id="6" name="TextBox 8"/>
        <xdr:cNvSpPr txBox="1">
          <a:spLocks noChangeArrowheads="1"/>
        </xdr:cNvSpPr>
      </xdr:nvSpPr>
      <xdr:spPr>
        <a:xfrm>
          <a:off x="571500" y="313563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К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обл</a:t>
          </a:r>
        </a:p>
      </xdr:txBody>
    </xdr:sp>
    <xdr:clientData/>
  </xdr:oneCellAnchor>
  <xdr:oneCellAnchor>
    <xdr:from>
      <xdr:col>3</xdr:col>
      <xdr:colOff>752475</xdr:colOff>
      <xdr:row>59</xdr:row>
      <xdr:rowOff>0</xdr:rowOff>
    </xdr:from>
    <xdr:ext cx="914400" cy="276225"/>
    <xdr:sp>
      <xdr:nvSpPr>
        <xdr:cNvPr id="7" name="TextBox 9"/>
        <xdr:cNvSpPr txBox="1">
          <a:spLocks noChangeArrowheads="1"/>
        </xdr:cNvSpPr>
      </xdr:nvSpPr>
      <xdr:spPr>
        <a:xfrm>
          <a:off x="4133850" y="31518225"/>
          <a:ext cx="914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К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рай</a:t>
          </a:r>
        </a:p>
      </xdr:txBody>
    </xdr:sp>
    <xdr:clientData/>
  </xdr:oneCellAnchor>
  <xdr:oneCellAnchor>
    <xdr:from>
      <xdr:col>2</xdr:col>
      <xdr:colOff>0</xdr:colOff>
      <xdr:row>59</xdr:row>
      <xdr:rowOff>180975</xdr:rowOff>
    </xdr:from>
    <xdr:ext cx="914400" cy="285750"/>
    <xdr:sp>
      <xdr:nvSpPr>
        <xdr:cNvPr id="8" name="TextBox 10"/>
        <xdr:cNvSpPr txBox="1">
          <a:spLocks noChangeArrowheads="1"/>
        </xdr:cNvSpPr>
      </xdr:nvSpPr>
      <xdr:spPr>
        <a:xfrm>
          <a:off x="2495550" y="31699200"/>
          <a:ext cx="914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К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рай</a:t>
          </a:r>
        </a:p>
      </xdr:txBody>
    </xdr:sp>
    <xdr:clientData/>
  </xdr:oneCellAnchor>
  <xdr:oneCellAnchor>
    <xdr:from>
      <xdr:col>5</xdr:col>
      <xdr:colOff>542925</xdr:colOff>
      <xdr:row>60</xdr:row>
      <xdr:rowOff>161925</xdr:rowOff>
    </xdr:from>
    <xdr:ext cx="914400" cy="276225"/>
    <xdr:sp>
      <xdr:nvSpPr>
        <xdr:cNvPr id="9" name="TextBox 11"/>
        <xdr:cNvSpPr txBox="1">
          <a:spLocks noChangeArrowheads="1"/>
        </xdr:cNvSpPr>
      </xdr:nvSpPr>
      <xdr:spPr>
        <a:xfrm>
          <a:off x="5514975" y="31870650"/>
          <a:ext cx="914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К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рай</a:t>
          </a:r>
        </a:p>
      </xdr:txBody>
    </xdr:sp>
    <xdr:clientData/>
  </xdr:oneCellAnchor>
  <xdr:oneCellAnchor>
    <xdr:from>
      <xdr:col>4</xdr:col>
      <xdr:colOff>466725</xdr:colOff>
      <xdr:row>61</xdr:row>
      <xdr:rowOff>123825</xdr:rowOff>
    </xdr:from>
    <xdr:ext cx="914400" cy="276225"/>
    <xdr:sp>
      <xdr:nvSpPr>
        <xdr:cNvPr id="10" name="TextBox 12"/>
        <xdr:cNvSpPr txBox="1">
          <a:spLocks noChangeArrowheads="1"/>
        </xdr:cNvSpPr>
      </xdr:nvSpPr>
      <xdr:spPr>
        <a:xfrm>
          <a:off x="4638675" y="32023050"/>
          <a:ext cx="914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К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рай</a:t>
          </a:r>
        </a:p>
      </xdr:txBody>
    </xdr:sp>
    <xdr:clientData/>
  </xdr:oneCellAnchor>
  <xdr:oneCellAnchor>
    <xdr:from>
      <xdr:col>5</xdr:col>
      <xdr:colOff>714375</xdr:colOff>
      <xdr:row>59</xdr:row>
      <xdr:rowOff>19050</xdr:rowOff>
    </xdr:from>
    <xdr:ext cx="914400" cy="285750"/>
    <xdr:sp>
      <xdr:nvSpPr>
        <xdr:cNvPr id="11" name="TextBox 13"/>
        <xdr:cNvSpPr txBox="1">
          <a:spLocks noChangeArrowheads="1"/>
        </xdr:cNvSpPr>
      </xdr:nvSpPr>
      <xdr:spPr>
        <a:xfrm>
          <a:off x="5686425" y="31537275"/>
          <a:ext cx="914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К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рай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5" zoomScaleNormal="75" zoomScalePageLayoutView="0" workbookViewId="0" topLeftCell="A1">
      <selection activeCell="K12" sqref="K12"/>
    </sheetView>
  </sheetViews>
  <sheetFormatPr defaultColWidth="9.140625" defaultRowHeight="12.75"/>
  <sheetData>
    <row r="1" ht="18.75">
      <c r="F1" s="27" t="s">
        <v>28</v>
      </c>
    </row>
    <row r="2" ht="18.75">
      <c r="F2" s="27" t="s">
        <v>29</v>
      </c>
    </row>
    <row r="3" spans="1:11" ht="18.75">
      <c r="A3" s="175" t="s">
        <v>97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ht="15.75">
      <c r="F4" s="28"/>
    </row>
    <row r="5" ht="15.75">
      <c r="F5" s="28"/>
    </row>
    <row r="6" ht="15.75">
      <c r="F6" s="28"/>
    </row>
    <row r="7" ht="15.75">
      <c r="F7" s="28"/>
    </row>
    <row r="8" spans="7:8" ht="18">
      <c r="G8" s="29" t="s">
        <v>30</v>
      </c>
      <c r="H8" s="29"/>
    </row>
    <row r="9" spans="7:10" ht="20.25">
      <c r="G9" s="30" t="s">
        <v>31</v>
      </c>
      <c r="H9" s="30"/>
      <c r="I9" s="30"/>
      <c r="J9" s="31"/>
    </row>
    <row r="10" spans="7:10" ht="20.25">
      <c r="G10" s="30" t="s">
        <v>32</v>
      </c>
      <c r="H10" s="30"/>
      <c r="I10" s="30"/>
      <c r="J10" s="32"/>
    </row>
    <row r="11" spans="6:10" ht="20.25">
      <c r="F11" s="32"/>
      <c r="J11" s="32"/>
    </row>
    <row r="12" spans="6:10" ht="20.25">
      <c r="F12" s="32"/>
      <c r="J12" s="32"/>
    </row>
    <row r="13" ht="20.25">
      <c r="F13" s="31"/>
    </row>
    <row r="14" ht="15.75">
      <c r="F14" s="28"/>
    </row>
    <row r="15" ht="15.75">
      <c r="F15" s="28"/>
    </row>
    <row r="16" ht="15.75">
      <c r="F16" s="28"/>
    </row>
    <row r="17" ht="15.75">
      <c r="F17" s="28"/>
    </row>
    <row r="18" ht="15.75">
      <c r="F18" s="28"/>
    </row>
    <row r="19" ht="15.75">
      <c r="F19" s="28"/>
    </row>
    <row r="20" ht="15.75">
      <c r="F20" s="28"/>
    </row>
    <row r="21" ht="33">
      <c r="F21" s="33" t="s">
        <v>33</v>
      </c>
    </row>
    <row r="22" ht="33">
      <c r="F22" s="33" t="s">
        <v>137</v>
      </c>
    </row>
    <row r="23" spans="1:10" ht="36" customHeight="1">
      <c r="A23" s="174" t="s">
        <v>191</v>
      </c>
      <c r="B23" s="174"/>
      <c r="C23" s="174"/>
      <c r="D23" s="174"/>
      <c r="E23" s="174"/>
      <c r="F23" s="174"/>
      <c r="G23" s="174"/>
      <c r="H23" s="174"/>
      <c r="I23" s="174"/>
      <c r="J23" s="174"/>
    </row>
    <row r="24" ht="15.75">
      <c r="F24" s="28"/>
    </row>
    <row r="25" ht="15.75">
      <c r="F25" s="28"/>
    </row>
    <row r="26" ht="15.75">
      <c r="F26" s="28"/>
    </row>
    <row r="27" ht="15.75">
      <c r="F27" s="28"/>
    </row>
    <row r="28" ht="15.75">
      <c r="F28" s="28"/>
    </row>
    <row r="29" ht="15.75">
      <c r="F29" s="28"/>
    </row>
    <row r="30" ht="15.75">
      <c r="F30" s="28"/>
    </row>
    <row r="31" ht="20.25">
      <c r="F31" s="34"/>
    </row>
    <row r="32" ht="20.25">
      <c r="F32" s="34"/>
    </row>
    <row r="33" ht="20.25">
      <c r="F33" s="34"/>
    </row>
    <row r="34" ht="15.75">
      <c r="F34" s="28"/>
    </row>
    <row r="35" ht="15.75">
      <c r="F35" s="28"/>
    </row>
    <row r="36" ht="15.75">
      <c r="F36" s="28"/>
    </row>
    <row r="37" ht="15.75">
      <c r="F37" s="28"/>
    </row>
    <row r="38" ht="15.75">
      <c r="F38" s="28"/>
    </row>
    <row r="39" ht="15.75">
      <c r="F39" s="28"/>
    </row>
    <row r="40" ht="15.75">
      <c r="F40" s="28"/>
    </row>
    <row r="41" ht="15.75">
      <c r="F41" s="28"/>
    </row>
    <row r="47" ht="15.75">
      <c r="F47" s="22" t="s">
        <v>286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3:J23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="115" zoomScaleNormal="160" zoomScaleSheetLayoutView="115" zoomScalePageLayoutView="0" workbookViewId="0" topLeftCell="A4">
      <pane xSplit="1" topLeftCell="B1" activePane="topRight" state="frozen"/>
      <selection pane="topLeft" activeCell="A58" sqref="A58"/>
      <selection pane="topRight" activeCell="D13" sqref="D13"/>
    </sheetView>
  </sheetViews>
  <sheetFormatPr defaultColWidth="9.140625" defaultRowHeight="12.75"/>
  <cols>
    <col min="1" max="1" width="5.140625" style="26" customWidth="1"/>
    <col min="2" max="2" width="38.28125" style="1" customWidth="1"/>
    <col min="3" max="3" width="12.421875" style="16" customWidth="1"/>
    <col min="4" max="4" width="13.7109375" style="16" customWidth="1"/>
    <col min="5" max="5" width="13.28125" style="16" customWidth="1"/>
    <col min="6" max="6" width="11.421875" style="26" customWidth="1"/>
    <col min="7" max="16384" width="9.140625" style="1" customWidth="1"/>
  </cols>
  <sheetData>
    <row r="1" ht="15">
      <c r="B1" s="47" t="s">
        <v>49</v>
      </c>
    </row>
    <row r="2" spans="1:6" ht="19.5">
      <c r="A2" s="177" t="s">
        <v>35</v>
      </c>
      <c r="B2" s="178"/>
      <c r="C2" s="178"/>
      <c r="D2" s="178"/>
      <c r="E2" s="178"/>
      <c r="F2" s="178"/>
    </row>
    <row r="3" spans="1:6" s="14" customFormat="1" ht="33" customHeight="1" thickBot="1">
      <c r="A3" s="6" t="s">
        <v>5</v>
      </c>
      <c r="B3" s="6" t="s">
        <v>0</v>
      </c>
      <c r="C3" s="6" t="s">
        <v>6</v>
      </c>
      <c r="D3" s="7" t="s">
        <v>7</v>
      </c>
      <c r="E3" s="6" t="s">
        <v>8</v>
      </c>
      <c r="F3" s="6" t="s">
        <v>9</v>
      </c>
    </row>
    <row r="4" spans="1:6" ht="43.5" customHeight="1" thickBot="1">
      <c r="A4" s="43" t="s">
        <v>64</v>
      </c>
      <c r="B4" s="72" t="s">
        <v>51</v>
      </c>
      <c r="C4" s="23" t="s">
        <v>180</v>
      </c>
      <c r="D4" s="132">
        <v>123</v>
      </c>
      <c r="E4" s="23">
        <f>D4*20</f>
        <v>2460</v>
      </c>
      <c r="F4" s="23"/>
    </row>
    <row r="5" spans="1:6" ht="43.5" customHeight="1" thickBot="1">
      <c r="A5" s="43" t="s">
        <v>73</v>
      </c>
      <c r="B5" s="73" t="s">
        <v>52</v>
      </c>
      <c r="C5" s="35" t="s">
        <v>181</v>
      </c>
      <c r="D5" s="132">
        <v>123</v>
      </c>
      <c r="E5" s="23">
        <f>D5*15</f>
        <v>1845</v>
      </c>
      <c r="F5" s="23"/>
    </row>
    <row r="6" spans="1:6" ht="102" customHeight="1" thickBot="1">
      <c r="A6" s="43" t="s">
        <v>96</v>
      </c>
      <c r="B6" s="73" t="s">
        <v>182</v>
      </c>
      <c r="C6" s="78" t="s">
        <v>104</v>
      </c>
      <c r="D6" s="132">
        <v>123</v>
      </c>
      <c r="E6" s="23">
        <f>D6*5</f>
        <v>615</v>
      </c>
      <c r="F6" s="23"/>
    </row>
    <row r="7" spans="1:6" ht="42" customHeight="1" thickBot="1">
      <c r="A7" s="43" t="s">
        <v>79</v>
      </c>
      <c r="B7" s="73" t="s">
        <v>98</v>
      </c>
      <c r="C7" s="78" t="s">
        <v>149</v>
      </c>
      <c r="D7" s="132">
        <v>123</v>
      </c>
      <c r="E7" s="23">
        <f>D7*30</f>
        <v>3690</v>
      </c>
      <c r="F7" s="23"/>
    </row>
    <row r="8" spans="1:6" ht="60.75" thickBot="1">
      <c r="A8" s="43" t="s">
        <v>81</v>
      </c>
      <c r="B8" s="73" t="s">
        <v>183</v>
      </c>
      <c r="C8" s="78" t="s">
        <v>184</v>
      </c>
      <c r="D8" s="132">
        <v>123</v>
      </c>
      <c r="E8" s="23">
        <f>D8*30</f>
        <v>3690</v>
      </c>
      <c r="F8" s="23"/>
    </row>
    <row r="9" spans="1:6" ht="30.75" customHeight="1">
      <c r="A9" s="176" t="s">
        <v>50</v>
      </c>
      <c r="B9" s="74" t="s">
        <v>55</v>
      </c>
      <c r="C9" s="35" t="s">
        <v>1</v>
      </c>
      <c r="D9" s="133"/>
      <c r="E9" s="23">
        <f>E10+E11</f>
        <v>0</v>
      </c>
      <c r="F9" s="23"/>
    </row>
    <row r="10" spans="1:6" s="14" customFormat="1" ht="33" customHeight="1">
      <c r="A10" s="176"/>
      <c r="B10" s="75" t="s">
        <v>56</v>
      </c>
      <c r="C10" s="78" t="s">
        <v>105</v>
      </c>
      <c r="D10" s="132"/>
      <c r="E10" s="23">
        <f>D10*50</f>
        <v>0</v>
      </c>
      <c r="F10" s="23"/>
    </row>
    <row r="11" spans="1:6" ht="39" thickBot="1">
      <c r="A11" s="176"/>
      <c r="B11" s="73" t="s">
        <v>99</v>
      </c>
      <c r="C11" s="78" t="s">
        <v>106</v>
      </c>
      <c r="D11" s="132"/>
      <c r="E11" s="23">
        <f>D11*150</f>
        <v>0</v>
      </c>
      <c r="F11" s="23"/>
    </row>
    <row r="12" spans="1:6" ht="45">
      <c r="A12" s="176" t="s">
        <v>90</v>
      </c>
      <c r="B12" s="74" t="s">
        <v>2</v>
      </c>
      <c r="C12" s="35" t="s">
        <v>1</v>
      </c>
      <c r="D12" s="120"/>
      <c r="E12" s="23">
        <f>E13+E14+E15</f>
        <v>0</v>
      </c>
      <c r="F12" s="23"/>
    </row>
    <row r="13" spans="1:6" ht="15">
      <c r="A13" s="176"/>
      <c r="B13" s="74" t="s">
        <v>100</v>
      </c>
      <c r="C13" s="23" t="s">
        <v>57</v>
      </c>
      <c r="D13" s="134"/>
      <c r="E13" s="23">
        <f>D13*300</f>
        <v>0</v>
      </c>
      <c r="F13" s="23"/>
    </row>
    <row r="14" spans="1:6" ht="12.75" customHeight="1">
      <c r="A14" s="176"/>
      <c r="B14" s="74" t="s">
        <v>101</v>
      </c>
      <c r="C14" s="23" t="s">
        <v>3</v>
      </c>
      <c r="D14" s="132"/>
      <c r="E14" s="23">
        <f>D14*200</f>
        <v>0</v>
      </c>
      <c r="F14" s="23"/>
    </row>
    <row r="15" spans="1:6" ht="18.75" customHeight="1" thickBot="1">
      <c r="A15" s="176"/>
      <c r="B15" s="73" t="s">
        <v>102</v>
      </c>
      <c r="C15" s="23" t="s">
        <v>4</v>
      </c>
      <c r="D15" s="134"/>
      <c r="E15" s="23">
        <f>D15*50</f>
        <v>0</v>
      </c>
      <c r="F15" s="23"/>
    </row>
    <row r="16" spans="1:6" ht="52.5" customHeight="1" thickBot="1">
      <c r="A16" s="43" t="s">
        <v>39</v>
      </c>
      <c r="B16" s="73" t="s">
        <v>38</v>
      </c>
      <c r="C16" s="12" t="s">
        <v>107</v>
      </c>
      <c r="D16" s="132"/>
      <c r="E16" s="23">
        <f>D16*300</f>
        <v>0</v>
      </c>
      <c r="F16" s="23"/>
    </row>
    <row r="17" spans="1:6" ht="60.75" customHeight="1">
      <c r="A17" s="43" t="s">
        <v>40</v>
      </c>
      <c r="B17" s="100" t="s">
        <v>150</v>
      </c>
      <c r="C17" s="12" t="s">
        <v>108</v>
      </c>
      <c r="D17" s="135"/>
      <c r="E17" s="44">
        <f>D17*100</f>
        <v>0</v>
      </c>
      <c r="F17" s="23"/>
    </row>
    <row r="18" spans="1:6" ht="72.75" customHeight="1" thickBot="1">
      <c r="A18" s="43">
        <v>10</v>
      </c>
      <c r="B18" s="73" t="s">
        <v>103</v>
      </c>
      <c r="C18" s="12" t="s">
        <v>109</v>
      </c>
      <c r="D18" s="132"/>
      <c r="E18" s="23">
        <f>D18*100</f>
        <v>0</v>
      </c>
      <c r="F18" s="23"/>
    </row>
    <row r="19" spans="1:6" ht="78" customHeight="1">
      <c r="A19" s="43">
        <v>11</v>
      </c>
      <c r="B19" s="100" t="s">
        <v>151</v>
      </c>
      <c r="C19" s="141" t="s">
        <v>152</v>
      </c>
      <c r="D19" s="132"/>
      <c r="E19" s="23">
        <f>D19*40</f>
        <v>0</v>
      </c>
      <c r="F19" s="23"/>
    </row>
    <row r="20" spans="1:6" ht="38.25" customHeight="1">
      <c r="A20" s="140">
        <v>12</v>
      </c>
      <c r="B20" s="142" t="s">
        <v>185</v>
      </c>
      <c r="C20" s="23" t="s">
        <v>186</v>
      </c>
      <c r="D20" s="132"/>
      <c r="E20" s="23">
        <f>D20*20</f>
        <v>0</v>
      </c>
      <c r="F20" s="23"/>
    </row>
    <row r="21" spans="1:6" ht="51.75" customHeight="1">
      <c r="A21" s="140">
        <v>13</v>
      </c>
      <c r="B21" s="142" t="s">
        <v>187</v>
      </c>
      <c r="C21" s="23" t="s">
        <v>188</v>
      </c>
      <c r="D21" s="132"/>
      <c r="E21" s="23">
        <f>D21*3</f>
        <v>0</v>
      </c>
      <c r="F21" s="23"/>
    </row>
    <row r="22" spans="1:6" ht="18.75" customHeight="1">
      <c r="A22" s="149"/>
      <c r="B22" s="150" t="s">
        <v>27</v>
      </c>
      <c r="C22" s="15"/>
      <c r="D22" s="79"/>
      <c r="E22" s="25" t="e">
        <f>SUM(E4:E9,E12,E16:E21)/C23</f>
        <v>#DIV/0!</v>
      </c>
      <c r="F22" s="35"/>
    </row>
    <row r="23" spans="1:6" ht="18.75" customHeight="1">
      <c r="A23" s="35"/>
      <c r="B23" s="37" t="s">
        <v>34</v>
      </c>
      <c r="C23" s="148"/>
      <c r="D23" s="77"/>
      <c r="E23" s="77"/>
      <c r="F23" s="35"/>
    </row>
    <row r="24" spans="1:6" s="144" customFormat="1" ht="15">
      <c r="A24" s="151"/>
      <c r="B24" s="146"/>
      <c r="C24" s="145"/>
      <c r="D24" s="145"/>
      <c r="E24" s="145"/>
      <c r="F24" s="143"/>
    </row>
    <row r="25" spans="1:2" ht="15">
      <c r="A25" s="147"/>
      <c r="B25" s="171" t="s">
        <v>189</v>
      </c>
    </row>
    <row r="26" spans="1:6" ht="44.25" customHeight="1">
      <c r="A26" s="66"/>
      <c r="B26" s="179" t="s">
        <v>190</v>
      </c>
      <c r="C26" s="179"/>
      <c r="D26" s="179"/>
      <c r="E26" s="179"/>
      <c r="F26" s="179"/>
    </row>
    <row r="27" spans="1:2" ht="15">
      <c r="A27" s="66"/>
      <c r="B27" s="147"/>
    </row>
    <row r="28" ht="15">
      <c r="A28" s="66"/>
    </row>
    <row r="29" ht="15">
      <c r="A29" s="66"/>
    </row>
    <row r="30" spans="1:2" ht="15">
      <c r="A30" s="66"/>
      <c r="B30" s="147"/>
    </row>
    <row r="31" ht="15">
      <c r="A31" s="66"/>
    </row>
    <row r="32" ht="15">
      <c r="A32" s="66"/>
    </row>
  </sheetData>
  <sheetProtection password="CC31" sheet="1" formatCells="0" formatColumns="0" formatRows="0" insertColumns="0" insertRows="0" insertHyperlinks="0" deleteColumns="0" deleteRows="0" sort="0" autoFilter="0" pivotTables="0"/>
  <mergeCells count="4">
    <mergeCell ref="A9:A11"/>
    <mergeCell ref="A12:A15"/>
    <mergeCell ref="A2:F2"/>
    <mergeCell ref="B26:F26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BreakPreview" zoomScale="115" zoomScaleNormal="175" zoomScaleSheetLayoutView="115" zoomScalePageLayoutView="0" workbookViewId="0" topLeftCell="A1">
      <selection activeCell="B47" sqref="B47"/>
    </sheetView>
  </sheetViews>
  <sheetFormatPr defaultColWidth="9.140625" defaultRowHeight="12.75"/>
  <cols>
    <col min="1" max="1" width="4.28125" style="26" customWidth="1"/>
    <col min="2" max="2" width="40.7109375" style="1" customWidth="1"/>
    <col min="3" max="3" width="13.57421875" style="16" customWidth="1"/>
    <col min="4" max="4" width="12.57421875" style="16" customWidth="1"/>
    <col min="5" max="5" width="12.140625" style="16" customWidth="1"/>
    <col min="6" max="6" width="11.421875" style="26" customWidth="1"/>
    <col min="7" max="16384" width="9.140625" style="1" customWidth="1"/>
  </cols>
  <sheetData>
    <row r="1" ht="15">
      <c r="B1" s="47" t="s">
        <v>49</v>
      </c>
    </row>
    <row r="2" spans="1:6" ht="19.5">
      <c r="A2" s="180" t="s">
        <v>128</v>
      </c>
      <c r="B2" s="181"/>
      <c r="C2" s="181"/>
      <c r="D2" s="181"/>
      <c r="E2" s="181"/>
      <c r="F2" s="181"/>
    </row>
    <row r="3" spans="1:6" ht="29.25" thickBot="1">
      <c r="A3" s="6" t="s">
        <v>5</v>
      </c>
      <c r="B3" s="6" t="s">
        <v>0</v>
      </c>
      <c r="C3" s="6" t="s">
        <v>6</v>
      </c>
      <c r="D3" s="6" t="s">
        <v>7</v>
      </c>
      <c r="E3" s="6" t="s">
        <v>8</v>
      </c>
      <c r="F3" s="6" t="s">
        <v>9</v>
      </c>
    </row>
    <row r="4" spans="1:6" ht="30.75" thickBot="1">
      <c r="A4" s="43">
        <v>1</v>
      </c>
      <c r="B4" s="76" t="s">
        <v>10</v>
      </c>
      <c r="C4" s="23" t="s">
        <v>11</v>
      </c>
      <c r="D4" s="128"/>
      <c r="E4" s="23">
        <f>D4*25</f>
        <v>0</v>
      </c>
      <c r="F4" s="23"/>
    </row>
    <row r="5" spans="1:6" ht="60">
      <c r="A5" s="176">
        <v>2</v>
      </c>
      <c r="B5" s="83" t="s">
        <v>192</v>
      </c>
      <c r="C5" s="35" t="s">
        <v>1</v>
      </c>
      <c r="D5" s="129"/>
      <c r="E5" s="23">
        <f>E6+E7</f>
        <v>0</v>
      </c>
      <c r="F5" s="23"/>
    </row>
    <row r="6" spans="1:6" ht="15" customHeight="1">
      <c r="A6" s="176"/>
      <c r="B6" s="84" t="s">
        <v>110</v>
      </c>
      <c r="C6" s="35" t="s">
        <v>114</v>
      </c>
      <c r="D6" s="128"/>
      <c r="E6" s="23">
        <f>D6*50</f>
        <v>0</v>
      </c>
      <c r="F6" s="23"/>
    </row>
    <row r="7" spans="1:6" ht="14.25" customHeight="1" thickBot="1">
      <c r="A7" s="176"/>
      <c r="B7" s="85" t="s">
        <v>111</v>
      </c>
      <c r="C7" s="35" t="s">
        <v>115</v>
      </c>
      <c r="D7" s="128"/>
      <c r="E7" s="23">
        <f>D7*10</f>
        <v>0</v>
      </c>
      <c r="F7" s="23"/>
    </row>
    <row r="8" spans="1:6" ht="63.75" customHeight="1" thickBot="1">
      <c r="A8" s="43">
        <v>3</v>
      </c>
      <c r="B8" s="73" t="s">
        <v>193</v>
      </c>
      <c r="C8" s="23" t="s">
        <v>116</v>
      </c>
      <c r="D8" s="128"/>
      <c r="E8" s="23">
        <f>D8*10</f>
        <v>0</v>
      </c>
      <c r="F8" s="23"/>
    </row>
    <row r="9" spans="1:6" ht="31.5">
      <c r="A9" s="176">
        <v>4</v>
      </c>
      <c r="B9" s="101" t="s">
        <v>153</v>
      </c>
      <c r="C9" s="23" t="s">
        <v>12</v>
      </c>
      <c r="D9" s="130"/>
      <c r="E9" s="23">
        <f>E10+E11</f>
        <v>0</v>
      </c>
      <c r="F9" s="23"/>
    </row>
    <row r="10" spans="1:6" ht="15">
      <c r="A10" s="176"/>
      <c r="B10" s="83" t="s">
        <v>209</v>
      </c>
      <c r="C10" s="35" t="s">
        <v>154</v>
      </c>
      <c r="D10" s="128"/>
      <c r="E10" s="23">
        <f>D10*200</f>
        <v>0</v>
      </c>
      <c r="F10" s="23"/>
    </row>
    <row r="11" spans="1:6" ht="15">
      <c r="A11" s="176"/>
      <c r="B11" s="83" t="s">
        <v>210</v>
      </c>
      <c r="C11" s="77" t="s">
        <v>155</v>
      </c>
      <c r="D11" s="128"/>
      <c r="E11" s="23">
        <f>D11*100</f>
        <v>0</v>
      </c>
      <c r="F11" s="23"/>
    </row>
    <row r="12" spans="1:6" ht="60">
      <c r="A12" s="182">
        <v>5</v>
      </c>
      <c r="B12" s="93" t="s">
        <v>194</v>
      </c>
      <c r="C12" s="48"/>
      <c r="D12" s="129"/>
      <c r="E12" s="23"/>
      <c r="F12" s="23"/>
    </row>
    <row r="13" spans="1:6" ht="15">
      <c r="A13" s="182"/>
      <c r="B13" s="155" t="s">
        <v>112</v>
      </c>
      <c r="C13" s="80" t="s">
        <v>118</v>
      </c>
      <c r="D13" s="128"/>
      <c r="E13" s="23">
        <f>D13*50</f>
        <v>0</v>
      </c>
      <c r="F13" s="23"/>
    </row>
    <row r="14" spans="1:6" ht="15">
      <c r="A14" s="182"/>
      <c r="B14" s="156" t="s">
        <v>156</v>
      </c>
      <c r="C14" s="79" t="s">
        <v>53</v>
      </c>
      <c r="D14" s="128"/>
      <c r="E14" s="23">
        <f>D14*10</f>
        <v>0</v>
      </c>
      <c r="F14" s="23"/>
    </row>
    <row r="15" spans="1:6" ht="44.25" customHeight="1">
      <c r="A15" s="183">
        <v>6</v>
      </c>
      <c r="B15" s="137" t="s">
        <v>195</v>
      </c>
      <c r="C15" s="48"/>
      <c r="D15" s="129"/>
      <c r="E15" s="23"/>
      <c r="F15" s="23"/>
    </row>
    <row r="16" spans="1:6" ht="14.25" customHeight="1">
      <c r="A16" s="184"/>
      <c r="B16" s="153" t="s">
        <v>211</v>
      </c>
      <c r="C16" s="48" t="s">
        <v>157</v>
      </c>
      <c r="D16" s="128"/>
      <c r="E16" s="23">
        <f>D16*50</f>
        <v>0</v>
      </c>
      <c r="F16" s="23"/>
    </row>
    <row r="17" spans="1:6" ht="15" customHeight="1">
      <c r="A17" s="185"/>
      <c r="B17" s="154" t="s">
        <v>212</v>
      </c>
      <c r="C17" s="48" t="s">
        <v>158</v>
      </c>
      <c r="D17" s="128"/>
      <c r="E17" s="23">
        <f>D17*100</f>
        <v>0</v>
      </c>
      <c r="F17" s="23"/>
    </row>
    <row r="18" spans="1:6" ht="80.25" customHeight="1">
      <c r="A18" s="43">
        <v>7</v>
      </c>
      <c r="B18" s="95" t="s">
        <v>161</v>
      </c>
      <c r="C18" s="23" t="s">
        <v>119</v>
      </c>
      <c r="D18" s="128"/>
      <c r="E18" s="23">
        <f>D18*200</f>
        <v>0</v>
      </c>
      <c r="F18" s="23"/>
    </row>
    <row r="19" spans="1:6" ht="90">
      <c r="A19" s="43">
        <v>8</v>
      </c>
      <c r="B19" s="5" t="s">
        <v>159</v>
      </c>
      <c r="C19" s="23" t="s">
        <v>120</v>
      </c>
      <c r="D19" s="128"/>
      <c r="E19" s="23">
        <f>D19*150</f>
        <v>0</v>
      </c>
      <c r="F19" s="23"/>
    </row>
    <row r="20" spans="1:6" ht="45.75" customHeight="1">
      <c r="A20" s="186" t="s">
        <v>40</v>
      </c>
      <c r="B20" s="102" t="s">
        <v>160</v>
      </c>
      <c r="C20" s="23"/>
      <c r="D20" s="129"/>
      <c r="E20" s="23"/>
      <c r="F20" s="23"/>
    </row>
    <row r="21" spans="1:6" ht="38.25" customHeight="1">
      <c r="A21" s="187"/>
      <c r="B21" s="103" t="s">
        <v>213</v>
      </c>
      <c r="C21" s="23" t="s">
        <v>162</v>
      </c>
      <c r="D21" s="128"/>
      <c r="E21" s="23">
        <f>D21*30</f>
        <v>0</v>
      </c>
      <c r="F21" s="23"/>
    </row>
    <row r="22" spans="1:6" ht="43.5" customHeight="1">
      <c r="A22" s="188"/>
      <c r="B22" s="104" t="s">
        <v>214</v>
      </c>
      <c r="C22" s="36" t="s">
        <v>163</v>
      </c>
      <c r="D22" s="128"/>
      <c r="E22" s="23">
        <f>20*D22</f>
        <v>0</v>
      </c>
      <c r="F22" s="23"/>
    </row>
    <row r="23" spans="1:6" ht="28.5" customHeight="1">
      <c r="A23" s="183" t="s">
        <v>41</v>
      </c>
      <c r="B23" s="54" t="s">
        <v>164</v>
      </c>
      <c r="C23" s="79" t="s">
        <v>1</v>
      </c>
      <c r="D23" s="129"/>
      <c r="E23" s="23">
        <f>E24+E25+E26</f>
        <v>0</v>
      </c>
      <c r="F23" s="23"/>
    </row>
    <row r="24" spans="1:6" ht="60" customHeight="1">
      <c r="A24" s="184"/>
      <c r="B24" s="81" t="s">
        <v>215</v>
      </c>
      <c r="C24" s="79" t="s">
        <v>165</v>
      </c>
      <c r="D24" s="128"/>
      <c r="E24" s="23">
        <f>D24*5</f>
        <v>0</v>
      </c>
      <c r="F24" s="23"/>
    </row>
    <row r="25" spans="1:6" ht="45" customHeight="1">
      <c r="A25" s="184"/>
      <c r="B25" s="81" t="s">
        <v>216</v>
      </c>
      <c r="C25" s="79" t="s">
        <v>166</v>
      </c>
      <c r="D25" s="128"/>
      <c r="E25" s="23">
        <f>D25*15</f>
        <v>0</v>
      </c>
      <c r="F25" s="23"/>
    </row>
    <row r="26" spans="1:6" ht="15" customHeight="1">
      <c r="A26" s="185"/>
      <c r="B26" s="158" t="s">
        <v>217</v>
      </c>
      <c r="C26" s="79" t="s">
        <v>167</v>
      </c>
      <c r="D26" s="128"/>
      <c r="E26" s="23">
        <f>D26*50</f>
        <v>0</v>
      </c>
      <c r="F26" s="23"/>
    </row>
    <row r="27" spans="1:6" ht="75.75" thickBot="1">
      <c r="A27" s="43" t="s">
        <v>42</v>
      </c>
      <c r="B27" s="73" t="s">
        <v>196</v>
      </c>
      <c r="C27" s="88" t="s">
        <v>197</v>
      </c>
      <c r="D27" s="128"/>
      <c r="E27" s="23">
        <f>D27</f>
        <v>0</v>
      </c>
      <c r="F27" s="23"/>
    </row>
    <row r="28" spans="1:6" ht="30">
      <c r="A28" s="186" t="s">
        <v>54</v>
      </c>
      <c r="B28" s="105" t="s">
        <v>168</v>
      </c>
      <c r="C28" s="15"/>
      <c r="D28" s="129"/>
      <c r="E28" s="23"/>
      <c r="F28" s="23"/>
    </row>
    <row r="29" spans="1:6" ht="15">
      <c r="A29" s="187"/>
      <c r="B29" s="105" t="s">
        <v>208</v>
      </c>
      <c r="C29" s="88" t="s">
        <v>169</v>
      </c>
      <c r="D29" s="128"/>
      <c r="E29" s="23">
        <f>D29*25</f>
        <v>0</v>
      </c>
      <c r="F29" s="23"/>
    </row>
    <row r="30" spans="1:6" ht="15">
      <c r="A30" s="188"/>
      <c r="B30" s="99" t="s">
        <v>207</v>
      </c>
      <c r="C30" s="88" t="s">
        <v>170</v>
      </c>
      <c r="D30" s="128"/>
      <c r="E30" s="23">
        <f>D30*50</f>
        <v>0</v>
      </c>
      <c r="F30" s="23"/>
    </row>
    <row r="31" spans="1:6" ht="36" customHeight="1">
      <c r="A31" s="176">
        <v>13</v>
      </c>
      <c r="B31" s="106" t="s">
        <v>171</v>
      </c>
      <c r="C31" s="23" t="s">
        <v>12</v>
      </c>
      <c r="D31" s="129"/>
      <c r="E31" s="23">
        <f>E32+E33</f>
        <v>0</v>
      </c>
      <c r="F31" s="23"/>
    </row>
    <row r="32" spans="1:6" ht="14.25" customHeight="1">
      <c r="A32" s="176"/>
      <c r="B32" s="94" t="s">
        <v>206</v>
      </c>
      <c r="C32" s="86" t="s">
        <v>122</v>
      </c>
      <c r="D32" s="128"/>
      <c r="E32" s="23">
        <f>D32*10</f>
        <v>0</v>
      </c>
      <c r="F32" s="23"/>
    </row>
    <row r="33" spans="1:6" ht="30" customHeight="1">
      <c r="A33" s="176"/>
      <c r="B33" s="107" t="s">
        <v>205</v>
      </c>
      <c r="C33" s="86" t="s">
        <v>123</v>
      </c>
      <c r="D33" s="128"/>
      <c r="E33" s="23">
        <f>D33*30</f>
        <v>0</v>
      </c>
      <c r="F33" s="23"/>
    </row>
    <row r="34" spans="1:6" ht="14.25" customHeight="1">
      <c r="A34" s="176"/>
      <c r="B34" s="108" t="s">
        <v>204</v>
      </c>
      <c r="C34" s="87" t="s">
        <v>124</v>
      </c>
      <c r="D34" s="128"/>
      <c r="E34" s="23">
        <f>D34*50</f>
        <v>0</v>
      </c>
      <c r="F34" s="23"/>
    </row>
    <row r="35" spans="1:6" ht="75">
      <c r="A35" s="176">
        <v>14</v>
      </c>
      <c r="B35" s="111" t="s">
        <v>172</v>
      </c>
      <c r="C35" s="35" t="s">
        <v>126</v>
      </c>
      <c r="D35" s="130"/>
      <c r="E35" s="23">
        <f>SUM(E36:E38)</f>
        <v>0</v>
      </c>
      <c r="F35" s="23"/>
    </row>
    <row r="36" spans="1:6" ht="15">
      <c r="A36" s="176"/>
      <c r="B36" s="112" t="s">
        <v>201</v>
      </c>
      <c r="C36" s="77" t="s">
        <v>198</v>
      </c>
      <c r="D36" s="128"/>
      <c r="E36" s="23">
        <f>D36*25</f>
        <v>0</v>
      </c>
      <c r="F36" s="23"/>
    </row>
    <row r="37" spans="1:6" ht="15">
      <c r="A37" s="176"/>
      <c r="B37" s="112" t="s">
        <v>202</v>
      </c>
      <c r="C37" s="77" t="s">
        <v>199</v>
      </c>
      <c r="D37" s="128"/>
      <c r="E37" s="23">
        <f>D37*50</f>
        <v>0</v>
      </c>
      <c r="F37" s="23"/>
    </row>
    <row r="38" spans="1:6" ht="30">
      <c r="A38" s="176"/>
      <c r="B38" s="152" t="s">
        <v>203</v>
      </c>
      <c r="C38" s="157" t="s">
        <v>200</v>
      </c>
      <c r="D38" s="128"/>
      <c r="E38" s="23">
        <f>D38</f>
        <v>0</v>
      </c>
      <c r="F38" s="23"/>
    </row>
    <row r="39" spans="1:6" ht="75">
      <c r="A39" s="43">
        <v>15</v>
      </c>
      <c r="B39" s="100" t="s">
        <v>173</v>
      </c>
      <c r="C39" s="35" t="s">
        <v>125</v>
      </c>
      <c r="D39" s="128"/>
      <c r="E39" s="23">
        <f>D39*25</f>
        <v>0</v>
      </c>
      <c r="F39" s="23"/>
    </row>
    <row r="40" spans="1:6" ht="45">
      <c r="A40" s="43">
        <v>16</v>
      </c>
      <c r="B40" s="38" t="s">
        <v>113</v>
      </c>
      <c r="C40" s="23" t="s">
        <v>127</v>
      </c>
      <c r="D40" s="128"/>
      <c r="E40" s="23">
        <f>D40*50</f>
        <v>0</v>
      </c>
      <c r="F40" s="23"/>
    </row>
    <row r="41" spans="1:6" ht="45">
      <c r="A41" s="43">
        <v>17</v>
      </c>
      <c r="B41" s="100" t="s">
        <v>174</v>
      </c>
      <c r="C41" s="23" t="s">
        <v>175</v>
      </c>
      <c r="D41" s="128"/>
      <c r="E41" s="23">
        <f>D41</f>
        <v>0</v>
      </c>
      <c r="F41" s="23"/>
    </row>
    <row r="42" spans="1:6" s="22" customFormat="1" ht="15.75">
      <c r="A42" s="9"/>
      <c r="B42" s="17" t="s">
        <v>27</v>
      </c>
      <c r="C42" s="21"/>
      <c r="D42" s="13"/>
      <c r="E42" s="39" t="e">
        <f>SUM(E4:E5,E8:E9,E13:E14,E16:E19,E21:E23,E27,E29:E31,E35,E39:E41)/C45</f>
        <v>#DIV/0!</v>
      </c>
      <c r="F42" s="39"/>
    </row>
    <row r="43" spans="1:6" ht="15" hidden="1">
      <c r="A43" s="40"/>
      <c r="B43" s="19"/>
      <c r="C43" s="20"/>
      <c r="D43" s="8"/>
      <c r="E43" s="8"/>
      <c r="F43" s="42"/>
    </row>
    <row r="44" ht="15" hidden="1"/>
    <row r="45" spans="1:6" s="2" customFormat="1" ht="15.75">
      <c r="A45" s="159"/>
      <c r="B45" s="11" t="s">
        <v>34</v>
      </c>
      <c r="C45" s="131"/>
      <c r="D45" s="160"/>
      <c r="E45" s="160"/>
      <c r="F45" s="159"/>
    </row>
    <row r="46" spans="1:6" ht="15">
      <c r="A46" s="146"/>
      <c r="B46" s="146"/>
      <c r="C46" s="145"/>
      <c r="D46" s="145"/>
      <c r="E46" s="145"/>
      <c r="F46" s="143"/>
    </row>
    <row r="47" spans="1:2" ht="15">
      <c r="A47" s="163"/>
      <c r="B47" s="171" t="s">
        <v>189</v>
      </c>
    </row>
    <row r="48" spans="2:11" ht="15" customHeight="1">
      <c r="B48" s="179" t="s">
        <v>242</v>
      </c>
      <c r="C48" s="179"/>
      <c r="D48" s="179"/>
      <c r="E48" s="179"/>
      <c r="F48" s="179"/>
      <c r="G48" s="179"/>
      <c r="H48" s="179"/>
      <c r="I48" s="179"/>
      <c r="J48" s="179"/>
      <c r="K48" s="179"/>
    </row>
    <row r="49" spans="2:11" ht="30" customHeight="1"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</sheetData>
  <sheetProtection password="CC31" sheet="1" formatCells="0" formatColumns="0" formatRows="0" insertColumns="0" insertRows="0" insertHyperlinks="0" deleteColumns="0" deleteRows="0" sort="0" autoFilter="0" pivotTables="0"/>
  <mergeCells count="11">
    <mergeCell ref="B48:K49"/>
    <mergeCell ref="A23:A26"/>
    <mergeCell ref="A28:A30"/>
    <mergeCell ref="A5:A7"/>
    <mergeCell ref="A31:A34"/>
    <mergeCell ref="A35:A38"/>
    <mergeCell ref="A2:F2"/>
    <mergeCell ref="A12:A14"/>
    <mergeCell ref="A9:A11"/>
    <mergeCell ref="A15:A17"/>
    <mergeCell ref="A20:A2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  <rowBreaks count="1" manualBreakCount="1">
    <brk id="2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0"/>
  <sheetViews>
    <sheetView view="pageBreakPreview" zoomScale="145" zoomScaleNormal="145" zoomScaleSheetLayoutView="145" zoomScalePageLayoutView="0" workbookViewId="0" topLeftCell="A1">
      <selection activeCell="E4" sqref="E4:E10"/>
    </sheetView>
  </sheetViews>
  <sheetFormatPr defaultColWidth="9.140625" defaultRowHeight="12.75"/>
  <cols>
    <col min="1" max="1" width="5.421875" style="26" customWidth="1"/>
    <col min="2" max="2" width="47.7109375" style="1" customWidth="1"/>
    <col min="3" max="3" width="13.28125" style="26" customWidth="1"/>
    <col min="4" max="4" width="13.28125" style="24" customWidth="1"/>
    <col min="5" max="5" width="14.140625" style="24" customWidth="1"/>
    <col min="6" max="6" width="12.28125" style="24" customWidth="1"/>
    <col min="7" max="16384" width="9.140625" style="1" customWidth="1"/>
  </cols>
  <sheetData>
    <row r="1" spans="2:6" ht="15">
      <c r="B1" s="47" t="s">
        <v>49</v>
      </c>
      <c r="C1" s="1"/>
      <c r="D1" s="16"/>
      <c r="E1" s="16"/>
      <c r="F1" s="26"/>
    </row>
    <row r="2" spans="1:6" ht="19.5">
      <c r="A2" s="180" t="s">
        <v>36</v>
      </c>
      <c r="B2" s="181"/>
      <c r="C2" s="181"/>
      <c r="D2" s="181"/>
      <c r="E2" s="181"/>
      <c r="F2" s="181"/>
    </row>
    <row r="3" spans="1:6" ht="29.25" customHeight="1">
      <c r="A3" s="45" t="s">
        <v>5</v>
      </c>
      <c r="B3" s="45" t="s">
        <v>0</v>
      </c>
      <c r="C3" s="45" t="s">
        <v>6</v>
      </c>
      <c r="D3" s="45" t="s">
        <v>7</v>
      </c>
      <c r="E3" s="45" t="s">
        <v>8</v>
      </c>
      <c r="F3" s="45" t="s">
        <v>9</v>
      </c>
    </row>
    <row r="4" spans="1:6" ht="51.75" customHeight="1">
      <c r="A4" s="186" t="s">
        <v>64</v>
      </c>
      <c r="B4" s="56" t="s">
        <v>58</v>
      </c>
      <c r="C4" s="189" t="s">
        <v>65</v>
      </c>
      <c r="D4" s="192"/>
      <c r="E4" s="195" t="e">
        <f>D4/C40</f>
        <v>#DIV/0!</v>
      </c>
      <c r="F4" s="189"/>
    </row>
    <row r="5" spans="1:6" ht="33" customHeight="1">
      <c r="A5" s="187"/>
      <c r="B5" s="57"/>
      <c r="C5" s="190"/>
      <c r="D5" s="193"/>
      <c r="E5" s="196"/>
      <c r="F5" s="190"/>
    </row>
    <row r="6" spans="1:6" ht="57" customHeight="1">
      <c r="A6" s="187"/>
      <c r="B6" s="56" t="s">
        <v>59</v>
      </c>
      <c r="C6" s="190"/>
      <c r="D6" s="193"/>
      <c r="E6" s="196"/>
      <c r="F6" s="190"/>
    </row>
    <row r="7" spans="1:6" ht="34.5" customHeight="1">
      <c r="A7" s="187"/>
      <c r="B7" s="56" t="s">
        <v>60</v>
      </c>
      <c r="C7" s="190"/>
      <c r="D7" s="193"/>
      <c r="E7" s="196"/>
      <c r="F7" s="190"/>
    </row>
    <row r="8" spans="1:6" ht="21" customHeight="1">
      <c r="A8" s="187"/>
      <c r="B8" s="56" t="s">
        <v>61</v>
      </c>
      <c r="C8" s="190"/>
      <c r="D8" s="193"/>
      <c r="E8" s="196"/>
      <c r="F8" s="190"/>
    </row>
    <row r="9" spans="1:6" ht="19.5" customHeight="1">
      <c r="A9" s="187"/>
      <c r="B9" s="56" t="s">
        <v>62</v>
      </c>
      <c r="C9" s="190"/>
      <c r="D9" s="193"/>
      <c r="E9" s="196"/>
      <c r="F9" s="190"/>
    </row>
    <row r="10" spans="1:6" ht="42.75" customHeight="1">
      <c r="A10" s="188"/>
      <c r="B10" s="14" t="s">
        <v>63</v>
      </c>
      <c r="C10" s="191"/>
      <c r="D10" s="194"/>
      <c r="E10" s="197"/>
      <c r="F10" s="191"/>
    </row>
    <row r="11" spans="1:6" ht="46.5" customHeight="1">
      <c r="A11" s="186" t="s">
        <v>73</v>
      </c>
      <c r="B11" s="49" t="s">
        <v>66</v>
      </c>
      <c r="C11" s="23" t="s">
        <v>1</v>
      </c>
      <c r="D11" s="45"/>
      <c r="E11" s="45" t="e">
        <f>SUM(E12:E17)</f>
        <v>#DIV/0!</v>
      </c>
      <c r="F11" s="45"/>
    </row>
    <row r="12" spans="1:6" ht="33" customHeight="1">
      <c r="A12" s="187"/>
      <c r="B12" s="52" t="s">
        <v>67</v>
      </c>
      <c r="C12" s="186" t="s">
        <v>74</v>
      </c>
      <c r="D12" s="59"/>
      <c r="E12" s="45" t="e">
        <f>D12*100/C40</f>
        <v>#DIV/0!</v>
      </c>
      <c r="F12" s="45"/>
    </row>
    <row r="13" spans="1:6" ht="26.25" customHeight="1">
      <c r="A13" s="187"/>
      <c r="B13" s="52" t="s">
        <v>68</v>
      </c>
      <c r="C13" s="187"/>
      <c r="D13" s="59"/>
      <c r="E13" s="45" t="e">
        <f>D13*100/C40</f>
        <v>#DIV/0!</v>
      </c>
      <c r="F13" s="45"/>
    </row>
    <row r="14" spans="1:6" ht="46.5" customHeight="1">
      <c r="A14" s="187"/>
      <c r="B14" s="52" t="s">
        <v>69</v>
      </c>
      <c r="C14" s="187"/>
      <c r="D14" s="59"/>
      <c r="E14" s="45" t="e">
        <f>D14*100/C40</f>
        <v>#DIV/0!</v>
      </c>
      <c r="F14" s="45"/>
    </row>
    <row r="15" spans="1:6" ht="46.5" customHeight="1">
      <c r="A15" s="187"/>
      <c r="B15" s="52" t="s">
        <v>70</v>
      </c>
      <c r="C15" s="187"/>
      <c r="D15" s="59"/>
      <c r="E15" s="45" t="e">
        <f>D15*100/C40</f>
        <v>#DIV/0!</v>
      </c>
      <c r="F15" s="45"/>
    </row>
    <row r="16" spans="1:6" ht="46.5" customHeight="1">
      <c r="A16" s="187"/>
      <c r="B16" s="52" t="s">
        <v>71</v>
      </c>
      <c r="C16" s="187"/>
      <c r="D16" s="59"/>
      <c r="E16" s="45" t="e">
        <f>D16*100/C40</f>
        <v>#DIV/0!</v>
      </c>
      <c r="F16" s="45"/>
    </row>
    <row r="17" spans="1:6" ht="63" customHeight="1">
      <c r="A17" s="187"/>
      <c r="B17" s="52" t="s">
        <v>72</v>
      </c>
      <c r="C17" s="187"/>
      <c r="D17" s="59"/>
      <c r="E17" s="45" t="e">
        <f>D17*100/C40</f>
        <v>#DIV/0!</v>
      </c>
      <c r="F17" s="45"/>
    </row>
    <row r="18" spans="1:6" ht="32.25" customHeight="1">
      <c r="A18" s="188"/>
      <c r="B18" s="50" t="s">
        <v>75</v>
      </c>
      <c r="C18" s="188"/>
      <c r="D18" s="59"/>
      <c r="E18" s="45" t="e">
        <f>D18*100/C40</f>
        <v>#DIV/0!</v>
      </c>
      <c r="F18" s="45"/>
    </row>
    <row r="19" spans="1:6" ht="72.75" customHeight="1">
      <c r="A19" s="36" t="s">
        <v>78</v>
      </c>
      <c r="B19" s="5" t="s">
        <v>76</v>
      </c>
      <c r="C19" s="36" t="s">
        <v>77</v>
      </c>
      <c r="D19" s="59"/>
      <c r="E19" s="45" t="e">
        <f>D19*100/C40</f>
        <v>#DIV/0!</v>
      </c>
      <c r="F19" s="45"/>
    </row>
    <row r="20" spans="1:6" ht="60.75" customHeight="1">
      <c r="A20" s="23" t="s">
        <v>79</v>
      </c>
      <c r="B20" s="38" t="s">
        <v>80</v>
      </c>
      <c r="C20" s="43" t="s">
        <v>43</v>
      </c>
      <c r="D20" s="58"/>
      <c r="E20" s="23" t="e">
        <f>D20*150/C40</f>
        <v>#DIV/0!</v>
      </c>
      <c r="F20" s="23"/>
    </row>
    <row r="21" spans="1:6" ht="42.75" customHeight="1">
      <c r="A21" s="198" t="s">
        <v>81</v>
      </c>
      <c r="B21" s="38" t="s">
        <v>82</v>
      </c>
      <c r="C21" s="43" t="s">
        <v>12</v>
      </c>
      <c r="D21" s="46"/>
      <c r="E21" s="23">
        <f>SUM(E22:E25)</f>
        <v>0</v>
      </c>
      <c r="F21" s="23"/>
    </row>
    <row r="22" spans="1:6" ht="17.25" customHeight="1">
      <c r="A22" s="198"/>
      <c r="B22" s="49" t="s">
        <v>83</v>
      </c>
      <c r="C22" s="43" t="s">
        <v>87</v>
      </c>
      <c r="D22" s="58"/>
      <c r="E22" s="55">
        <f>D22</f>
        <v>0</v>
      </c>
      <c r="F22" s="23"/>
    </row>
    <row r="23" spans="1:6" ht="17.25" customHeight="1">
      <c r="A23" s="198"/>
      <c r="B23" s="49" t="s">
        <v>84</v>
      </c>
      <c r="C23" s="43" t="s">
        <v>87</v>
      </c>
      <c r="D23" s="58"/>
      <c r="E23" s="55">
        <f>D23</f>
        <v>0</v>
      </c>
      <c r="F23" s="23"/>
    </row>
    <row r="24" spans="1:6" ht="32.25" customHeight="1">
      <c r="A24" s="198"/>
      <c r="B24" s="49" t="s">
        <v>85</v>
      </c>
      <c r="C24" s="43" t="s">
        <v>87</v>
      </c>
      <c r="D24" s="58"/>
      <c r="E24" s="55">
        <f>D24</f>
        <v>0</v>
      </c>
      <c r="F24" s="23"/>
    </row>
    <row r="25" spans="1:6" ht="40.5" customHeight="1">
      <c r="A25" s="198"/>
      <c r="B25" s="14" t="s">
        <v>86</v>
      </c>
      <c r="C25" s="43" t="s">
        <v>17</v>
      </c>
      <c r="D25" s="58"/>
      <c r="E25" s="55">
        <f>D25</f>
        <v>0</v>
      </c>
      <c r="F25" s="23"/>
    </row>
    <row r="26" spans="1:6" ht="92.25" customHeight="1">
      <c r="A26" s="23" t="s">
        <v>50</v>
      </c>
      <c r="B26" s="38" t="s">
        <v>13</v>
      </c>
      <c r="C26" s="43" t="s">
        <v>44</v>
      </c>
      <c r="D26" s="58"/>
      <c r="E26" s="23" t="e">
        <f>D26*5/C40</f>
        <v>#DIV/0!</v>
      </c>
      <c r="F26" s="23"/>
    </row>
    <row r="27" spans="1:6" ht="30">
      <c r="A27" s="198" t="s">
        <v>90</v>
      </c>
      <c r="B27" s="38" t="s">
        <v>14</v>
      </c>
      <c r="C27" s="23" t="s">
        <v>1</v>
      </c>
      <c r="D27" s="46"/>
      <c r="E27" s="23">
        <f>SUM(E28:E31)</f>
        <v>0</v>
      </c>
      <c r="F27" s="23"/>
    </row>
    <row r="28" spans="1:6" ht="15">
      <c r="A28" s="198"/>
      <c r="B28" s="38" t="s">
        <v>45</v>
      </c>
      <c r="C28" s="187" t="s">
        <v>21</v>
      </c>
      <c r="D28" s="58"/>
      <c r="E28" s="23">
        <f aca="true" t="shared" si="0" ref="E28:E36">D28*10</f>
        <v>0</v>
      </c>
      <c r="F28" s="23"/>
    </row>
    <row r="29" spans="1:6" ht="15">
      <c r="A29" s="198"/>
      <c r="B29" s="51" t="s">
        <v>88</v>
      </c>
      <c r="C29" s="187"/>
      <c r="D29" s="58"/>
      <c r="E29" s="23">
        <f t="shared" si="0"/>
        <v>0</v>
      </c>
      <c r="F29" s="23"/>
    </row>
    <row r="30" spans="1:6" ht="17.25" customHeight="1">
      <c r="A30" s="198"/>
      <c r="B30" s="51" t="s">
        <v>89</v>
      </c>
      <c r="C30" s="187"/>
      <c r="D30" s="58"/>
      <c r="E30" s="23">
        <f t="shared" si="0"/>
        <v>0</v>
      </c>
      <c r="F30" s="23"/>
    </row>
    <row r="31" spans="1:6" ht="15">
      <c r="A31" s="198"/>
      <c r="B31" s="38" t="s">
        <v>46</v>
      </c>
      <c r="C31" s="188"/>
      <c r="D31" s="58"/>
      <c r="E31" s="23">
        <f t="shared" si="0"/>
        <v>0</v>
      </c>
      <c r="F31" s="23"/>
    </row>
    <row r="32" spans="1:6" ht="30">
      <c r="A32" s="186" t="s">
        <v>39</v>
      </c>
      <c r="B32" s="49" t="s">
        <v>91</v>
      </c>
      <c r="C32" s="23" t="s">
        <v>1</v>
      </c>
      <c r="D32" s="62"/>
      <c r="E32" s="23">
        <f>SUM(E33:E34)</f>
        <v>0</v>
      </c>
      <c r="F32" s="23"/>
    </row>
    <row r="33" spans="1:6" ht="15.75">
      <c r="A33" s="187"/>
      <c r="B33" s="52" t="s">
        <v>92</v>
      </c>
      <c r="C33" s="60" t="s">
        <v>94</v>
      </c>
      <c r="D33" s="61"/>
      <c r="E33" s="23">
        <f>D33*50</f>
        <v>0</v>
      </c>
      <c r="F33" s="23"/>
    </row>
    <row r="34" spans="1:6" ht="15.75" customHeight="1">
      <c r="A34" s="188"/>
      <c r="B34" s="53" t="s">
        <v>93</v>
      </c>
      <c r="C34" s="60" t="s">
        <v>95</v>
      </c>
      <c r="D34" s="61"/>
      <c r="E34" s="23">
        <f>D34*100</f>
        <v>0</v>
      </c>
      <c r="F34" s="23"/>
    </row>
    <row r="35" spans="1:6" ht="60">
      <c r="A35" s="23" t="s">
        <v>40</v>
      </c>
      <c r="B35" s="38" t="s">
        <v>15</v>
      </c>
      <c r="C35" s="60" t="s">
        <v>47</v>
      </c>
      <c r="D35" s="58"/>
      <c r="E35" s="23">
        <f t="shared" si="0"/>
        <v>0</v>
      </c>
      <c r="F35" s="23"/>
    </row>
    <row r="36" spans="1:6" ht="43.5" customHeight="1">
      <c r="A36" s="23" t="s">
        <v>41</v>
      </c>
      <c r="B36" s="43" t="s">
        <v>48</v>
      </c>
      <c r="C36" s="23" t="s">
        <v>47</v>
      </c>
      <c r="D36" s="58"/>
      <c r="E36" s="23">
        <f t="shared" si="0"/>
        <v>0</v>
      </c>
      <c r="F36" s="23"/>
    </row>
    <row r="37" spans="1:6" ht="30" customHeight="1">
      <c r="A37" s="23" t="s">
        <v>42</v>
      </c>
      <c r="B37" s="43" t="s">
        <v>16</v>
      </c>
      <c r="C37" s="23" t="s">
        <v>20</v>
      </c>
      <c r="D37" s="58"/>
      <c r="E37" s="23">
        <f>D37*100</f>
        <v>0</v>
      </c>
      <c r="F37" s="23"/>
    </row>
    <row r="38" spans="1:6" ht="15.75">
      <c r="A38" s="9"/>
      <c r="B38" s="17" t="s">
        <v>27</v>
      </c>
      <c r="C38" s="21"/>
      <c r="D38" s="13"/>
      <c r="E38" s="39" t="e">
        <f>SUM(E4,E11,E19:E21,E26:E27,E32,E35:E37)</f>
        <v>#DIV/0!</v>
      </c>
      <c r="F38" s="39"/>
    </row>
    <row r="39" spans="1:6" ht="15">
      <c r="A39" s="40"/>
      <c r="B39" s="19"/>
      <c r="C39" s="20"/>
      <c r="D39" s="8"/>
      <c r="E39" s="8"/>
      <c r="F39" s="42"/>
    </row>
    <row r="40" spans="1:6" ht="15.75">
      <c r="A40" s="41"/>
      <c r="B40" s="11" t="s">
        <v>34</v>
      </c>
      <c r="C40" s="18"/>
      <c r="D40" s="10"/>
      <c r="E40" s="10"/>
      <c r="F40" s="41"/>
    </row>
  </sheetData>
  <sheetProtection/>
  <mergeCells count="12">
    <mergeCell ref="A11:A18"/>
    <mergeCell ref="C12:C18"/>
    <mergeCell ref="A32:A34"/>
    <mergeCell ref="C28:C31"/>
    <mergeCell ref="A21:A25"/>
    <mergeCell ref="A27:A31"/>
    <mergeCell ref="A2:F2"/>
    <mergeCell ref="C4:C10"/>
    <mergeCell ref="D4:D10"/>
    <mergeCell ref="E4:E10"/>
    <mergeCell ref="F4:F10"/>
    <mergeCell ref="A4:A10"/>
  </mergeCells>
  <printOptions/>
  <pageMargins left="0.75" right="0.75" top="1" bottom="1" header="0.5" footer="0.5"/>
  <pageSetup fitToHeight="0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="115" zoomScaleNormal="115" zoomScalePageLayoutView="0" workbookViewId="0" topLeftCell="A37">
      <selection activeCell="B49" sqref="B49:F50"/>
    </sheetView>
  </sheetViews>
  <sheetFormatPr defaultColWidth="9.140625" defaultRowHeight="12.75"/>
  <cols>
    <col min="1" max="1" width="3.7109375" style="26" customWidth="1"/>
    <col min="2" max="2" width="33.7109375" style="1" customWidth="1"/>
    <col min="3" max="3" width="13.28125" style="26" customWidth="1"/>
    <col min="4" max="4" width="11.8515625" style="24" customWidth="1"/>
    <col min="5" max="5" width="12.00390625" style="24" customWidth="1"/>
    <col min="6" max="6" width="10.8515625" style="24" customWidth="1"/>
    <col min="7" max="16384" width="9.140625" style="1" customWidth="1"/>
  </cols>
  <sheetData>
    <row r="1" spans="2:6" ht="15">
      <c r="B1" s="47" t="s">
        <v>49</v>
      </c>
      <c r="C1" s="1"/>
      <c r="D1" s="16"/>
      <c r="E1" s="16"/>
      <c r="F1" s="26"/>
    </row>
    <row r="2" spans="1:6" ht="15.75" customHeight="1">
      <c r="A2" s="180" t="s">
        <v>36</v>
      </c>
      <c r="B2" s="181"/>
      <c r="C2" s="181"/>
      <c r="D2" s="181"/>
      <c r="E2" s="181"/>
      <c r="F2" s="181"/>
    </row>
    <row r="3" spans="1:6" ht="42.75" customHeight="1">
      <c r="A3" s="45" t="s">
        <v>5</v>
      </c>
      <c r="B3" s="45" t="s">
        <v>0</v>
      </c>
      <c r="C3" s="45" t="s">
        <v>6</v>
      </c>
      <c r="D3" s="45" t="s">
        <v>7</v>
      </c>
      <c r="E3" s="45" t="s">
        <v>8</v>
      </c>
      <c r="F3" s="45" t="s">
        <v>9</v>
      </c>
    </row>
    <row r="4" spans="1:6" ht="66.75" customHeight="1">
      <c r="A4" s="186" t="s">
        <v>64</v>
      </c>
      <c r="B4" s="93" t="s">
        <v>218</v>
      </c>
      <c r="C4" s="189"/>
      <c r="D4" s="173"/>
      <c r="E4" s="202">
        <f>D6*D7*D8*D9</f>
        <v>228886641</v>
      </c>
      <c r="F4" s="189"/>
    </row>
    <row r="5" spans="1:8" ht="33" customHeight="1">
      <c r="A5" s="187"/>
      <c r="B5" s="161"/>
      <c r="C5" s="190"/>
      <c r="D5" s="173">
        <v>123</v>
      </c>
      <c r="E5" s="203"/>
      <c r="F5" s="190"/>
      <c r="H5" s="162" t="s">
        <v>220</v>
      </c>
    </row>
    <row r="6" spans="1:9" ht="111" customHeight="1">
      <c r="A6" s="187"/>
      <c r="B6" s="94" t="s">
        <v>219</v>
      </c>
      <c r="C6" s="190"/>
      <c r="D6" s="173">
        <v>123</v>
      </c>
      <c r="E6" s="203"/>
      <c r="F6" s="190"/>
      <c r="I6" s="162"/>
    </row>
    <row r="7" spans="1:6" ht="60" customHeight="1">
      <c r="A7" s="187"/>
      <c r="B7" s="95" t="s">
        <v>63</v>
      </c>
      <c r="C7" s="190"/>
      <c r="D7" s="173">
        <v>123</v>
      </c>
      <c r="E7" s="203"/>
      <c r="F7" s="190"/>
    </row>
    <row r="8" spans="1:6" ht="21" customHeight="1">
      <c r="A8" s="187"/>
      <c r="B8" s="94" t="s">
        <v>61</v>
      </c>
      <c r="C8" s="190"/>
      <c r="D8" s="173">
        <v>123</v>
      </c>
      <c r="E8" s="203"/>
      <c r="F8" s="190"/>
    </row>
    <row r="9" spans="1:6" ht="19.5" customHeight="1">
      <c r="A9" s="187"/>
      <c r="B9" s="94" t="s">
        <v>62</v>
      </c>
      <c r="C9" s="191"/>
      <c r="D9" s="173">
        <v>123</v>
      </c>
      <c r="E9" s="203"/>
      <c r="F9" s="190"/>
    </row>
    <row r="10" spans="1:6" ht="78.75" customHeight="1">
      <c r="A10" s="186" t="s">
        <v>73</v>
      </c>
      <c r="B10" s="54" t="s">
        <v>139</v>
      </c>
      <c r="C10" s="23" t="s">
        <v>1</v>
      </c>
      <c r="D10" s="122"/>
      <c r="E10" s="36">
        <f>SUM(E11:E17)</f>
        <v>86100</v>
      </c>
      <c r="F10" s="45"/>
    </row>
    <row r="11" spans="1:6" ht="45.75" customHeight="1">
      <c r="A11" s="187"/>
      <c r="B11" s="81" t="s">
        <v>221</v>
      </c>
      <c r="C11" s="186" t="s">
        <v>74</v>
      </c>
      <c r="D11" s="123">
        <v>123</v>
      </c>
      <c r="E11" s="36">
        <f>D11*100</f>
        <v>12300</v>
      </c>
      <c r="F11" s="45"/>
    </row>
    <row r="12" spans="1:6" ht="38.25" customHeight="1">
      <c r="A12" s="187"/>
      <c r="B12" s="81" t="s">
        <v>222</v>
      </c>
      <c r="C12" s="187"/>
      <c r="D12" s="123">
        <v>123</v>
      </c>
      <c r="E12" s="36">
        <f aca="true" t="shared" si="0" ref="E12:E17">D12*100</f>
        <v>12300</v>
      </c>
      <c r="F12" s="45"/>
    </row>
    <row r="13" spans="1:6" ht="63.75" customHeight="1">
      <c r="A13" s="187"/>
      <c r="B13" s="81" t="s">
        <v>223</v>
      </c>
      <c r="C13" s="187"/>
      <c r="D13" s="123">
        <v>123</v>
      </c>
      <c r="E13" s="36">
        <f>D13*100</f>
        <v>12300</v>
      </c>
      <c r="F13" s="45"/>
    </row>
    <row r="14" spans="1:6" ht="62.25" customHeight="1">
      <c r="A14" s="187"/>
      <c r="B14" s="81" t="s">
        <v>224</v>
      </c>
      <c r="C14" s="187"/>
      <c r="D14" s="123">
        <v>123</v>
      </c>
      <c r="E14" s="36">
        <f t="shared" si="0"/>
        <v>12300</v>
      </c>
      <c r="F14" s="45"/>
    </row>
    <row r="15" spans="1:6" ht="72" customHeight="1">
      <c r="A15" s="187"/>
      <c r="B15" s="81" t="s">
        <v>225</v>
      </c>
      <c r="C15" s="187"/>
      <c r="D15" s="123">
        <v>123</v>
      </c>
      <c r="E15" s="36">
        <f>D15*100</f>
        <v>12300</v>
      </c>
      <c r="F15" s="45"/>
    </row>
    <row r="16" spans="1:6" ht="83.25" customHeight="1">
      <c r="A16" s="187"/>
      <c r="B16" s="81" t="s">
        <v>226</v>
      </c>
      <c r="C16" s="187"/>
      <c r="D16" s="123">
        <v>123</v>
      </c>
      <c r="E16" s="36">
        <f t="shared" si="0"/>
        <v>12300</v>
      </c>
      <c r="F16" s="45"/>
    </row>
    <row r="17" spans="1:6" ht="59.25" customHeight="1">
      <c r="A17" s="188"/>
      <c r="B17" s="95" t="s">
        <v>227</v>
      </c>
      <c r="C17" s="188"/>
      <c r="D17" s="123">
        <v>123</v>
      </c>
      <c r="E17" s="36">
        <f t="shared" si="0"/>
        <v>12300</v>
      </c>
      <c r="F17" s="45"/>
    </row>
    <row r="18" spans="1:6" ht="112.5" customHeight="1" thickBot="1">
      <c r="A18" s="36" t="s">
        <v>78</v>
      </c>
      <c r="B18" s="63" t="s">
        <v>140</v>
      </c>
      <c r="C18" s="36" t="s">
        <v>77</v>
      </c>
      <c r="D18" s="123">
        <v>123</v>
      </c>
      <c r="E18" s="36">
        <f>D18*50</f>
        <v>6150</v>
      </c>
      <c r="F18" s="45"/>
    </row>
    <row r="19" spans="1:6" ht="75.75" customHeight="1">
      <c r="A19" s="23" t="s">
        <v>79</v>
      </c>
      <c r="B19" s="97" t="s">
        <v>141</v>
      </c>
      <c r="C19" s="43" t="s">
        <v>43</v>
      </c>
      <c r="D19" s="121">
        <v>123</v>
      </c>
      <c r="E19" s="23">
        <f>D19*150</f>
        <v>18450</v>
      </c>
      <c r="F19" s="23"/>
    </row>
    <row r="20" spans="1:6" ht="69" customHeight="1">
      <c r="A20" s="198" t="s">
        <v>81</v>
      </c>
      <c r="B20" s="49" t="s">
        <v>142</v>
      </c>
      <c r="C20" s="23"/>
      <c r="D20" s="124"/>
      <c r="E20" s="23"/>
      <c r="F20" s="23"/>
    </row>
    <row r="21" spans="1:6" ht="30" customHeight="1">
      <c r="A21" s="198"/>
      <c r="B21" s="96" t="s">
        <v>245</v>
      </c>
      <c r="C21" s="23"/>
      <c r="D21" s="124"/>
      <c r="E21" s="44"/>
      <c r="F21" s="23"/>
    </row>
    <row r="22" spans="1:6" ht="30" customHeight="1">
      <c r="A22" s="198"/>
      <c r="B22" s="96" t="s">
        <v>287</v>
      </c>
      <c r="C22" s="23" t="s">
        <v>288</v>
      </c>
      <c r="D22" s="121">
        <v>123</v>
      </c>
      <c r="E22" s="44">
        <f>D22*5</f>
        <v>615</v>
      </c>
      <c r="F22" s="23"/>
    </row>
    <row r="23" spans="1:6" ht="30" customHeight="1">
      <c r="A23" s="198"/>
      <c r="B23" s="96" t="s">
        <v>289</v>
      </c>
      <c r="C23" s="23" t="s">
        <v>290</v>
      </c>
      <c r="D23" s="121">
        <v>123</v>
      </c>
      <c r="E23" s="44">
        <f>D23*10</f>
        <v>1230</v>
      </c>
      <c r="F23" s="23"/>
    </row>
    <row r="24" spans="1:6" ht="31.5" customHeight="1">
      <c r="A24" s="198"/>
      <c r="B24" s="96" t="s">
        <v>244</v>
      </c>
      <c r="C24" s="23"/>
      <c r="D24" s="124"/>
      <c r="E24" s="44"/>
      <c r="F24" s="23"/>
    </row>
    <row r="25" spans="1:6" ht="31.5" customHeight="1">
      <c r="A25" s="198"/>
      <c r="B25" s="96" t="s">
        <v>287</v>
      </c>
      <c r="C25" s="23" t="s">
        <v>288</v>
      </c>
      <c r="D25" s="121">
        <v>123</v>
      </c>
      <c r="E25" s="44">
        <f>D25*5</f>
        <v>615</v>
      </c>
      <c r="F25" s="23"/>
    </row>
    <row r="26" spans="1:6" ht="31.5" customHeight="1">
      <c r="A26" s="198"/>
      <c r="B26" s="96" t="s">
        <v>289</v>
      </c>
      <c r="C26" s="23" t="s">
        <v>17</v>
      </c>
      <c r="D26" s="121">
        <v>123</v>
      </c>
      <c r="E26" s="44">
        <f>D26*10</f>
        <v>1230</v>
      </c>
      <c r="F26" s="23"/>
    </row>
    <row r="27" spans="1:6" ht="31.5" customHeight="1">
      <c r="A27" s="198"/>
      <c r="B27" s="96" t="s">
        <v>246</v>
      </c>
      <c r="C27" s="23"/>
      <c r="D27" s="124"/>
      <c r="E27" s="44"/>
      <c r="F27" s="23"/>
    </row>
    <row r="28" spans="1:6" ht="31.5" customHeight="1">
      <c r="A28" s="198"/>
      <c r="B28" s="96" t="s">
        <v>287</v>
      </c>
      <c r="C28" s="23" t="s">
        <v>291</v>
      </c>
      <c r="D28" s="121">
        <v>123</v>
      </c>
      <c r="E28" s="44">
        <f>D28*5</f>
        <v>615</v>
      </c>
      <c r="F28" s="23"/>
    </row>
    <row r="29" spans="1:6" ht="31.5" customHeight="1">
      <c r="A29" s="198"/>
      <c r="B29" s="96" t="s">
        <v>289</v>
      </c>
      <c r="C29" s="23" t="s">
        <v>17</v>
      </c>
      <c r="D29" s="121">
        <v>123</v>
      </c>
      <c r="E29" s="44">
        <f>D29*10</f>
        <v>1230</v>
      </c>
      <c r="F29" s="23"/>
    </row>
    <row r="30" spans="1:6" ht="59.25" customHeight="1">
      <c r="A30" s="198"/>
      <c r="B30" s="49" t="s">
        <v>228</v>
      </c>
      <c r="C30" s="23" t="s">
        <v>138</v>
      </c>
      <c r="D30" s="121">
        <v>123</v>
      </c>
      <c r="E30" s="44">
        <f>D30*10</f>
        <v>1230</v>
      </c>
      <c r="F30" s="23"/>
    </row>
    <row r="31" spans="1:6" ht="64.5" customHeight="1">
      <c r="A31" s="198"/>
      <c r="B31" s="49" t="s">
        <v>229</v>
      </c>
      <c r="C31" s="23" t="s">
        <v>247</v>
      </c>
      <c r="D31" s="121">
        <v>123</v>
      </c>
      <c r="E31" s="44">
        <f>D31*100</f>
        <v>12300</v>
      </c>
      <c r="F31" s="23"/>
    </row>
    <row r="32" spans="1:6" ht="72" customHeight="1">
      <c r="A32" s="198"/>
      <c r="B32" s="14" t="s">
        <v>230</v>
      </c>
      <c r="C32" s="23" t="s">
        <v>143</v>
      </c>
      <c r="D32" s="121">
        <v>123</v>
      </c>
      <c r="E32" s="44">
        <f>D32*50</f>
        <v>6150</v>
      </c>
      <c r="F32" s="23"/>
    </row>
    <row r="33" spans="1:6" ht="153" customHeight="1">
      <c r="A33" s="23" t="s">
        <v>50</v>
      </c>
      <c r="B33" s="117" t="s">
        <v>144</v>
      </c>
      <c r="C33" s="23" t="s">
        <v>44</v>
      </c>
      <c r="D33" s="121">
        <v>123</v>
      </c>
      <c r="E33" s="23">
        <f>D33*5</f>
        <v>615</v>
      </c>
      <c r="F33" s="23"/>
    </row>
    <row r="34" spans="1:6" ht="60">
      <c r="A34" s="198" t="s">
        <v>90</v>
      </c>
      <c r="B34" s="49" t="s">
        <v>145</v>
      </c>
      <c r="C34" s="186" t="s">
        <v>236</v>
      </c>
      <c r="D34" s="124"/>
      <c r="E34" s="23"/>
      <c r="F34" s="23"/>
    </row>
    <row r="35" spans="1:6" ht="15">
      <c r="A35" s="198"/>
      <c r="B35" s="49" t="s">
        <v>231</v>
      </c>
      <c r="C35" s="187"/>
      <c r="D35" s="121">
        <v>123</v>
      </c>
      <c r="E35" s="23">
        <f>D35*20</f>
        <v>2460</v>
      </c>
      <c r="F35" s="23"/>
    </row>
    <row r="36" spans="1:6" ht="18" customHeight="1">
      <c r="A36" s="198"/>
      <c r="B36" s="49" t="s">
        <v>232</v>
      </c>
      <c r="C36" s="187"/>
      <c r="D36" s="121">
        <v>123</v>
      </c>
      <c r="E36" s="23">
        <f>D36*20</f>
        <v>2460</v>
      </c>
      <c r="F36" s="23"/>
    </row>
    <row r="37" spans="1:6" ht="30.75" customHeight="1">
      <c r="A37" s="198"/>
      <c r="B37" s="49" t="s">
        <v>233</v>
      </c>
      <c r="C37" s="187"/>
      <c r="D37" s="121">
        <v>123</v>
      </c>
      <c r="E37" s="23">
        <f>D37*20</f>
        <v>2460</v>
      </c>
      <c r="F37" s="23"/>
    </row>
    <row r="38" spans="1:6" ht="17.25" customHeight="1">
      <c r="A38" s="198"/>
      <c r="B38" s="49" t="s">
        <v>234</v>
      </c>
      <c r="C38" s="187"/>
      <c r="D38" s="121">
        <v>123</v>
      </c>
      <c r="E38" s="23">
        <f>D38*20</f>
        <v>2460</v>
      </c>
      <c r="F38" s="23"/>
    </row>
    <row r="39" spans="1:6" ht="15">
      <c r="A39" s="198"/>
      <c r="B39" s="98" t="s">
        <v>235</v>
      </c>
      <c r="C39" s="188"/>
      <c r="D39" s="121">
        <v>123</v>
      </c>
      <c r="E39" s="23">
        <f>D39*20</f>
        <v>2460</v>
      </c>
      <c r="F39" s="23"/>
    </row>
    <row r="40" spans="1:6" ht="45">
      <c r="A40" s="186" t="s">
        <v>39</v>
      </c>
      <c r="B40" s="49" t="s">
        <v>146</v>
      </c>
      <c r="C40" s="23"/>
      <c r="D40" s="125"/>
      <c r="E40" s="23"/>
      <c r="F40" s="23"/>
    </row>
    <row r="41" spans="1:6" ht="32.25" customHeight="1">
      <c r="A41" s="187"/>
      <c r="B41" s="52" t="s">
        <v>237</v>
      </c>
      <c r="C41" s="88" t="s">
        <v>239</v>
      </c>
      <c r="D41" s="126">
        <v>123</v>
      </c>
      <c r="E41" s="23">
        <f>D41*50</f>
        <v>6150</v>
      </c>
      <c r="F41" s="23"/>
    </row>
    <row r="42" spans="1:6" ht="29.25" customHeight="1">
      <c r="A42" s="188"/>
      <c r="B42" s="53" t="s">
        <v>238</v>
      </c>
      <c r="C42" s="136" t="s">
        <v>240</v>
      </c>
      <c r="D42" s="126">
        <v>123</v>
      </c>
      <c r="E42" s="23">
        <f>D42*100</f>
        <v>12300</v>
      </c>
      <c r="F42" s="23"/>
    </row>
    <row r="43" spans="1:6" ht="92.25" customHeight="1">
      <c r="A43" s="23" t="s">
        <v>40</v>
      </c>
      <c r="B43" s="5" t="s">
        <v>147</v>
      </c>
      <c r="C43" s="88" t="s">
        <v>241</v>
      </c>
      <c r="D43" s="121">
        <v>123</v>
      </c>
      <c r="E43" s="23">
        <f>D43*10</f>
        <v>1230</v>
      </c>
      <c r="F43" s="23"/>
    </row>
    <row r="44" spans="1:6" ht="76.5" customHeight="1" thickBot="1">
      <c r="A44" s="23" t="s">
        <v>41</v>
      </c>
      <c r="B44" s="63" t="s">
        <v>148</v>
      </c>
      <c r="C44" s="88" t="s">
        <v>241</v>
      </c>
      <c r="D44" s="121">
        <v>123</v>
      </c>
      <c r="E44" s="23">
        <f>D44*10</f>
        <v>1230</v>
      </c>
      <c r="F44" s="23"/>
    </row>
    <row r="45" spans="1:6" ht="58.5" customHeight="1">
      <c r="A45" s="23" t="s">
        <v>42</v>
      </c>
      <c r="B45" s="43" t="s">
        <v>16</v>
      </c>
      <c r="C45" s="23" t="s">
        <v>20</v>
      </c>
      <c r="D45" s="121">
        <v>123</v>
      </c>
      <c r="E45" s="23">
        <f>D45*100</f>
        <v>12300</v>
      </c>
      <c r="F45" s="23"/>
    </row>
    <row r="46" spans="1:6" ht="15.75">
      <c r="A46" s="9"/>
      <c r="B46" s="17" t="s">
        <v>27</v>
      </c>
      <c r="C46" s="21"/>
      <c r="D46" s="13"/>
      <c r="E46" s="39">
        <f>SUM(E4:E45)/C48</f>
        <v>1863047</v>
      </c>
      <c r="F46" s="39"/>
    </row>
    <row r="47" spans="1:6" ht="15">
      <c r="A47" s="40"/>
      <c r="B47" s="19"/>
      <c r="C47" s="20"/>
      <c r="D47" s="8"/>
      <c r="E47" s="8"/>
      <c r="F47" s="42"/>
    </row>
    <row r="48" spans="1:6" ht="15.75">
      <c r="A48" s="41"/>
      <c r="B48" s="11" t="s">
        <v>34</v>
      </c>
      <c r="C48" s="127">
        <v>123</v>
      </c>
      <c r="D48" s="10"/>
      <c r="E48" s="10"/>
      <c r="F48" s="41"/>
    </row>
    <row r="49" spans="2:6" ht="15">
      <c r="B49" s="201" t="s">
        <v>243</v>
      </c>
      <c r="C49" s="201"/>
      <c r="D49" s="201"/>
      <c r="E49" s="201"/>
      <c r="F49" s="201"/>
    </row>
    <row r="50" spans="2:6" ht="22.5" customHeight="1">
      <c r="B50" s="201"/>
      <c r="C50" s="201"/>
      <c r="D50" s="201"/>
      <c r="E50" s="201"/>
      <c r="F50" s="201"/>
    </row>
    <row r="51" spans="1:6" s="164" customFormat="1" ht="15" customHeight="1">
      <c r="A51" s="199" t="s">
        <v>248</v>
      </c>
      <c r="B51" s="199"/>
      <c r="C51" s="199"/>
      <c r="D51" s="199"/>
      <c r="E51" s="199"/>
      <c r="F51" s="199"/>
    </row>
    <row r="52" spans="1:6" s="164" customFormat="1" ht="15" customHeight="1">
      <c r="A52" s="199"/>
      <c r="B52" s="199"/>
      <c r="C52" s="199"/>
      <c r="D52" s="199"/>
      <c r="E52" s="199"/>
      <c r="F52" s="199"/>
    </row>
    <row r="53" spans="1:6" s="164" customFormat="1" ht="15" customHeight="1">
      <c r="A53" s="199"/>
      <c r="B53" s="199"/>
      <c r="C53" s="199"/>
      <c r="D53" s="199"/>
      <c r="E53" s="199"/>
      <c r="F53" s="199"/>
    </row>
    <row r="54" spans="1:6" s="164" customFormat="1" ht="15" customHeight="1">
      <c r="A54" s="199"/>
      <c r="B54" s="199"/>
      <c r="C54" s="199"/>
      <c r="D54" s="199"/>
      <c r="E54" s="199"/>
      <c r="F54" s="199"/>
    </row>
    <row r="55" spans="1:2" s="164" customFormat="1" ht="15" customHeight="1">
      <c r="A55" s="165"/>
      <c r="B55" s="165" t="s">
        <v>249</v>
      </c>
    </row>
    <row r="56" spans="2:7" s="164" customFormat="1" ht="15" customHeight="1">
      <c r="B56" s="200" t="s">
        <v>273</v>
      </c>
      <c r="C56" s="199"/>
      <c r="D56" s="199"/>
      <c r="E56" s="199"/>
      <c r="F56" s="199"/>
      <c r="G56" s="199"/>
    </row>
    <row r="57" spans="2:7" s="164" customFormat="1" ht="15" customHeight="1">
      <c r="B57" s="199"/>
      <c r="C57" s="199"/>
      <c r="D57" s="199"/>
      <c r="E57" s="199"/>
      <c r="F57" s="199"/>
      <c r="G57" s="199"/>
    </row>
    <row r="58" spans="1:9" ht="15">
      <c r="A58" s="164"/>
      <c r="B58" s="199"/>
      <c r="C58" s="199"/>
      <c r="D58" s="199"/>
      <c r="E58" s="199"/>
      <c r="F58" s="199"/>
      <c r="G58" s="199"/>
      <c r="H58" s="164"/>
      <c r="I58" s="164"/>
    </row>
    <row r="59" spans="1:9" ht="15">
      <c r="A59" s="164"/>
      <c r="B59" s="199"/>
      <c r="C59" s="199"/>
      <c r="D59" s="199"/>
      <c r="E59" s="199"/>
      <c r="F59" s="199"/>
      <c r="G59" s="199"/>
      <c r="H59" s="164"/>
      <c r="I59" s="164"/>
    </row>
    <row r="60" spans="1:9" ht="15">
      <c r="A60" s="164"/>
      <c r="B60" s="199"/>
      <c r="C60" s="199"/>
      <c r="D60" s="199"/>
      <c r="E60" s="199"/>
      <c r="F60" s="199"/>
      <c r="G60" s="199"/>
      <c r="H60" s="164"/>
      <c r="I60" s="164"/>
    </row>
    <row r="61" spans="1:9" ht="15">
      <c r="A61" s="164"/>
      <c r="B61" s="199"/>
      <c r="C61" s="199"/>
      <c r="D61" s="199"/>
      <c r="E61" s="199"/>
      <c r="F61" s="199"/>
      <c r="G61" s="199"/>
      <c r="H61" s="164"/>
      <c r="I61" s="164"/>
    </row>
    <row r="62" spans="1:9" ht="15">
      <c r="A62" s="164"/>
      <c r="B62" s="199"/>
      <c r="C62" s="199"/>
      <c r="D62" s="199"/>
      <c r="E62" s="199"/>
      <c r="F62" s="199"/>
      <c r="G62" s="199"/>
      <c r="H62" s="164"/>
      <c r="I62" s="164"/>
    </row>
    <row r="63" spans="2:9" ht="15">
      <c r="B63" s="199"/>
      <c r="C63" s="199"/>
      <c r="D63" s="199"/>
      <c r="E63" s="199"/>
      <c r="F63" s="199"/>
      <c r="G63" s="199"/>
      <c r="H63" s="164"/>
      <c r="I63" s="164"/>
    </row>
    <row r="64" spans="2:9" ht="15">
      <c r="B64" s="199"/>
      <c r="C64" s="199"/>
      <c r="D64" s="199"/>
      <c r="E64" s="199"/>
      <c r="F64" s="199"/>
      <c r="G64" s="199"/>
      <c r="H64" s="164"/>
      <c r="I64" s="164"/>
    </row>
    <row r="65" spans="2:9" ht="15">
      <c r="B65" s="199"/>
      <c r="C65" s="199"/>
      <c r="D65" s="199"/>
      <c r="E65" s="199"/>
      <c r="F65" s="199"/>
      <c r="G65" s="199"/>
      <c r="H65" s="164"/>
      <c r="I65" s="164"/>
    </row>
    <row r="66" spans="2:7" ht="15">
      <c r="B66" s="199"/>
      <c r="C66" s="199"/>
      <c r="D66" s="199"/>
      <c r="E66" s="199"/>
      <c r="F66" s="199"/>
      <c r="G66" s="199"/>
    </row>
    <row r="67" spans="2:7" ht="15">
      <c r="B67" s="199"/>
      <c r="C67" s="199"/>
      <c r="D67" s="199"/>
      <c r="E67" s="199"/>
      <c r="F67" s="199"/>
      <c r="G67" s="199"/>
    </row>
  </sheetData>
  <sheetProtection password="CC71" sheet="1" formatCells="0" formatColumns="0" formatRows="0" insertColumns="0" insertRows="0" insertHyperlinks="0" deleteColumns="0" deleteRows="0" sort="0" autoFilter="0" pivotTables="0"/>
  <mergeCells count="14">
    <mergeCell ref="A2:F2"/>
    <mergeCell ref="A4:A9"/>
    <mergeCell ref="E4:E9"/>
    <mergeCell ref="F4:F9"/>
    <mergeCell ref="A10:A17"/>
    <mergeCell ref="C4:C9"/>
    <mergeCell ref="A51:F54"/>
    <mergeCell ref="B56:G67"/>
    <mergeCell ref="B49:F50"/>
    <mergeCell ref="C11:C17"/>
    <mergeCell ref="C34:C39"/>
    <mergeCell ref="A20:A32"/>
    <mergeCell ref="A34:A39"/>
    <mergeCell ref="A40:A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view="pageBreakPreview" zoomScale="115" zoomScaleNormal="145" zoomScaleSheetLayoutView="115" zoomScalePageLayoutView="0" workbookViewId="0" topLeftCell="A1">
      <selection activeCell="G6" sqref="G6"/>
    </sheetView>
  </sheetViews>
  <sheetFormatPr defaultColWidth="9.140625" defaultRowHeight="12.75"/>
  <cols>
    <col min="1" max="1" width="5.8515625" style="1" customWidth="1"/>
    <col min="2" max="2" width="36.57421875" style="1" customWidth="1"/>
    <col min="3" max="3" width="15.140625" style="16" customWidth="1"/>
    <col min="4" max="4" width="14.7109375" style="26" customWidth="1"/>
    <col min="5" max="5" width="14.28125" style="26" customWidth="1"/>
    <col min="6" max="6" width="12.28125" style="1" customWidth="1"/>
    <col min="7" max="16384" width="9.140625" style="1" customWidth="1"/>
  </cols>
  <sheetData>
    <row r="1" spans="1:4" ht="15">
      <c r="A1" s="26"/>
      <c r="B1" s="47" t="s">
        <v>49</v>
      </c>
      <c r="D1" s="16"/>
    </row>
    <row r="2" spans="1:6" ht="19.5">
      <c r="A2" s="208" t="s">
        <v>129</v>
      </c>
      <c r="B2" s="208"/>
      <c r="C2" s="208"/>
      <c r="D2" s="208"/>
      <c r="E2" s="208"/>
      <c r="F2" s="208"/>
    </row>
    <row r="3" spans="1:6" ht="31.5" customHeight="1">
      <c r="A3" s="3" t="s">
        <v>26</v>
      </c>
      <c r="B3" s="68" t="s">
        <v>0</v>
      </c>
      <c r="C3" s="4" t="s">
        <v>6</v>
      </c>
      <c r="D3" s="6" t="s">
        <v>7</v>
      </c>
      <c r="E3" s="6" t="s">
        <v>8</v>
      </c>
      <c r="F3" s="6" t="s">
        <v>9</v>
      </c>
    </row>
    <row r="4" spans="1:6" ht="61.5" customHeight="1">
      <c r="A4" s="204">
        <v>1</v>
      </c>
      <c r="B4" s="114" t="s">
        <v>250</v>
      </c>
      <c r="C4" s="48" t="s">
        <v>12</v>
      </c>
      <c r="D4" s="120"/>
      <c r="E4" s="23">
        <f>E5+E6+E7+E8</f>
        <v>0</v>
      </c>
      <c r="F4" s="23"/>
    </row>
    <row r="5" spans="1:6" ht="27" customHeight="1">
      <c r="A5" s="205"/>
      <c r="B5" s="115" t="s">
        <v>251</v>
      </c>
      <c r="C5" s="109" t="s">
        <v>255</v>
      </c>
      <c r="D5" s="119"/>
      <c r="E5" s="23">
        <f>D5*250</f>
        <v>0</v>
      </c>
      <c r="F5" s="23"/>
    </row>
    <row r="6" spans="1:6" ht="28.5" customHeight="1">
      <c r="A6" s="206"/>
      <c r="B6" s="100" t="s">
        <v>252</v>
      </c>
      <c r="C6" s="110" t="s">
        <v>256</v>
      </c>
      <c r="D6" s="119"/>
      <c r="E6" s="23">
        <f>D6*150</f>
        <v>0</v>
      </c>
      <c r="F6" s="36"/>
    </row>
    <row r="7" spans="1:6" ht="28.5" customHeight="1">
      <c r="A7" s="166"/>
      <c r="B7" s="168" t="s">
        <v>253</v>
      </c>
      <c r="C7" s="167" t="s">
        <v>257</v>
      </c>
      <c r="D7" s="119"/>
      <c r="E7" s="23">
        <f>D7*50</f>
        <v>0</v>
      </c>
      <c r="F7" s="36"/>
    </row>
    <row r="8" spans="1:6" ht="28.5" customHeight="1">
      <c r="A8" s="166"/>
      <c r="B8" s="108" t="s">
        <v>254</v>
      </c>
      <c r="C8" s="167" t="s">
        <v>258</v>
      </c>
      <c r="D8" s="119"/>
      <c r="E8" s="23">
        <f>D8*30</f>
        <v>0</v>
      </c>
      <c r="F8" s="36"/>
    </row>
    <row r="9" spans="1:6" ht="92.25" customHeight="1">
      <c r="A9" s="207">
        <v>2</v>
      </c>
      <c r="B9" s="54" t="s">
        <v>176</v>
      </c>
      <c r="C9" s="48" t="s">
        <v>12</v>
      </c>
      <c r="D9" s="120"/>
      <c r="E9" s="23">
        <f>E10+E11+E12</f>
        <v>0</v>
      </c>
      <c r="F9" s="23"/>
    </row>
    <row r="10" spans="1:6" ht="13.5" customHeight="1">
      <c r="A10" s="207"/>
      <c r="B10" s="112" t="s">
        <v>259</v>
      </c>
      <c r="C10" s="79" t="s">
        <v>262</v>
      </c>
      <c r="D10" s="119"/>
      <c r="E10" s="23">
        <f>D10</f>
        <v>0</v>
      </c>
      <c r="F10" s="23"/>
    </row>
    <row r="11" spans="1:6" ht="15" customHeight="1">
      <c r="A11" s="207"/>
      <c r="B11" s="112" t="s">
        <v>260</v>
      </c>
      <c r="C11" s="79" t="s">
        <v>263</v>
      </c>
      <c r="D11" s="119"/>
      <c r="E11" s="23">
        <f>D11</f>
        <v>0</v>
      </c>
      <c r="F11" s="23"/>
    </row>
    <row r="12" spans="1:6" ht="12.75" customHeight="1">
      <c r="A12" s="207"/>
      <c r="B12" s="113" t="s">
        <v>261</v>
      </c>
      <c r="C12" s="80" t="s">
        <v>264</v>
      </c>
      <c r="D12" s="119"/>
      <c r="E12" s="23">
        <f>D12</f>
        <v>0</v>
      </c>
      <c r="F12" s="23"/>
    </row>
    <row r="13" spans="1:6" ht="45.75" customHeight="1">
      <c r="A13" s="89">
        <v>3</v>
      </c>
      <c r="B13" s="5" t="s">
        <v>177</v>
      </c>
      <c r="C13" s="26" t="s">
        <v>178</v>
      </c>
      <c r="D13" s="119"/>
      <c r="E13" s="23">
        <f>D13</f>
        <v>0</v>
      </c>
      <c r="F13" s="23"/>
    </row>
    <row r="14" spans="1:6" ht="35.25" customHeight="1">
      <c r="A14" s="169">
        <v>4</v>
      </c>
      <c r="B14" s="5" t="s">
        <v>265</v>
      </c>
      <c r="C14" s="35" t="s">
        <v>266</v>
      </c>
      <c r="D14" s="119"/>
      <c r="E14" s="23">
        <f>D14*5</f>
        <v>0</v>
      </c>
      <c r="F14" s="23"/>
    </row>
    <row r="15" spans="1:6" ht="33" customHeight="1">
      <c r="A15" s="89">
        <v>5</v>
      </c>
      <c r="B15" s="5" t="s">
        <v>267</v>
      </c>
      <c r="C15" s="35" t="s">
        <v>268</v>
      </c>
      <c r="D15" s="119"/>
      <c r="E15" s="23">
        <f>D15</f>
        <v>0</v>
      </c>
      <c r="F15" s="23"/>
    </row>
    <row r="16" spans="1:6" ht="45.75" customHeight="1">
      <c r="A16" s="89">
        <v>6</v>
      </c>
      <c r="B16" s="5" t="s">
        <v>269</v>
      </c>
      <c r="C16" s="35" t="s">
        <v>270</v>
      </c>
      <c r="D16" s="119"/>
      <c r="E16" s="23">
        <f>D16*2</f>
        <v>0</v>
      </c>
      <c r="F16" s="23"/>
    </row>
    <row r="17" spans="1:6" ht="15">
      <c r="A17" s="15"/>
      <c r="B17" s="15" t="s">
        <v>27</v>
      </c>
      <c r="C17" s="35"/>
      <c r="D17" s="35"/>
      <c r="E17" s="35" t="e">
        <f>SUM(E4,E9,E13:E16)/C18</f>
        <v>#DIV/0!</v>
      </c>
      <c r="F17" s="15"/>
    </row>
    <row r="18" spans="2:3" ht="15.75">
      <c r="B18" s="82" t="s">
        <v>34</v>
      </c>
      <c r="C18" s="139"/>
    </row>
    <row r="19" spans="2:16" ht="15" customHeight="1">
      <c r="B19" s="170" t="s">
        <v>271</v>
      </c>
      <c r="C19" s="170"/>
      <c r="D19" s="170"/>
      <c r="E19" s="170"/>
      <c r="F19" s="170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6" ht="15">
      <c r="B20" s="199" t="s">
        <v>272</v>
      </c>
      <c r="C20" s="199"/>
      <c r="D20" s="199"/>
      <c r="E20" s="199"/>
      <c r="F20" s="199"/>
    </row>
    <row r="21" spans="2:6" ht="15">
      <c r="B21" s="199"/>
      <c r="C21" s="199"/>
      <c r="D21" s="199"/>
      <c r="E21" s="199"/>
      <c r="F21" s="199"/>
    </row>
    <row r="22" spans="2:6" ht="15">
      <c r="B22" s="199"/>
      <c r="C22" s="199"/>
      <c r="D22" s="199"/>
      <c r="E22" s="199"/>
      <c r="F22" s="199"/>
    </row>
    <row r="23" ht="15">
      <c r="C23" s="26"/>
    </row>
    <row r="24" ht="15">
      <c r="C24" s="26"/>
    </row>
    <row r="25" ht="15">
      <c r="C25" s="26"/>
    </row>
    <row r="26" ht="15">
      <c r="C26" s="26"/>
    </row>
    <row r="27" ht="15">
      <c r="C27" s="26"/>
    </row>
    <row r="28" ht="15">
      <c r="C28" s="26"/>
    </row>
    <row r="29" ht="15">
      <c r="C29" s="26"/>
    </row>
    <row r="30" ht="15">
      <c r="C30" s="26"/>
    </row>
    <row r="31" ht="15">
      <c r="C31" s="26"/>
    </row>
    <row r="32" ht="15">
      <c r="C32" s="26"/>
    </row>
    <row r="33" ht="15">
      <c r="C33" s="26"/>
    </row>
    <row r="34" ht="15">
      <c r="C34" s="26"/>
    </row>
    <row r="35" ht="15">
      <c r="C35" s="26"/>
    </row>
    <row r="36" ht="15">
      <c r="C36" s="26"/>
    </row>
    <row r="37" ht="15">
      <c r="C37" s="26"/>
    </row>
    <row r="38" ht="15">
      <c r="C38" s="26"/>
    </row>
    <row r="39" ht="15">
      <c r="C39" s="26"/>
    </row>
    <row r="40" ht="15">
      <c r="C40" s="26"/>
    </row>
    <row r="41" ht="15">
      <c r="C41" s="26"/>
    </row>
    <row r="42" ht="15">
      <c r="C42" s="26"/>
    </row>
    <row r="43" ht="15">
      <c r="C43" s="26"/>
    </row>
    <row r="44" ht="15">
      <c r="C44" s="26"/>
    </row>
    <row r="45" ht="15">
      <c r="C45" s="26"/>
    </row>
    <row r="46" ht="15">
      <c r="C46" s="26"/>
    </row>
    <row r="47" ht="15">
      <c r="C47" s="26"/>
    </row>
    <row r="48" ht="15">
      <c r="C48" s="26"/>
    </row>
    <row r="49" ht="15">
      <c r="C49" s="26"/>
    </row>
    <row r="50" ht="15">
      <c r="C50" s="26"/>
    </row>
    <row r="51" ht="15">
      <c r="C51" s="26"/>
    </row>
    <row r="52" ht="15">
      <c r="C52" s="26"/>
    </row>
    <row r="53" ht="15">
      <c r="C53" s="26"/>
    </row>
    <row r="54" ht="15">
      <c r="C54" s="26"/>
    </row>
    <row r="55" ht="15">
      <c r="C55" s="26"/>
    </row>
    <row r="56" ht="15">
      <c r="C56" s="26"/>
    </row>
    <row r="57" ht="15">
      <c r="C57" s="26"/>
    </row>
    <row r="58" ht="15">
      <c r="C58" s="26"/>
    </row>
    <row r="59" ht="15">
      <c r="C59" s="26"/>
    </row>
    <row r="60" ht="15">
      <c r="C60" s="26"/>
    </row>
    <row r="61" ht="15">
      <c r="C61" s="26"/>
    </row>
    <row r="62" ht="15">
      <c r="C62" s="26"/>
    </row>
    <row r="63" ht="15">
      <c r="C63" s="26"/>
    </row>
    <row r="64" ht="15">
      <c r="C64" s="26"/>
    </row>
    <row r="65" ht="15">
      <c r="C65" s="26"/>
    </row>
    <row r="66" ht="15">
      <c r="C66" s="26"/>
    </row>
    <row r="67" ht="15">
      <c r="C67" s="26"/>
    </row>
    <row r="68" ht="15">
      <c r="C68" s="26"/>
    </row>
    <row r="69" ht="15">
      <c r="C69" s="26"/>
    </row>
    <row r="70" ht="15">
      <c r="C70" s="26"/>
    </row>
    <row r="71" ht="15">
      <c r="C71" s="26"/>
    </row>
    <row r="72" ht="15">
      <c r="C72" s="26"/>
    </row>
    <row r="73" ht="15">
      <c r="C73" s="26"/>
    </row>
    <row r="74" ht="15">
      <c r="C74" s="26"/>
    </row>
    <row r="75" ht="15">
      <c r="C75" s="26"/>
    </row>
    <row r="76" ht="15">
      <c r="C76" s="26"/>
    </row>
    <row r="77" ht="15">
      <c r="C77" s="26"/>
    </row>
    <row r="78" ht="15">
      <c r="C78" s="26"/>
    </row>
  </sheetData>
  <sheetProtection password="CC31" sheet="1" formatCells="0" formatColumns="0" formatRows="0" insertColumns="0" insertRows="0" insertHyperlinks="0" deleteColumns="0" deleteRows="0" sort="0" autoFilter="0" pivotTables="0"/>
  <mergeCells count="4">
    <mergeCell ref="A4:A6"/>
    <mergeCell ref="A9:A12"/>
    <mergeCell ref="A2:F2"/>
    <mergeCell ref="B20:F22"/>
  </mergeCell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130" zoomScaleNormal="145" zoomScaleSheetLayoutView="130" workbookViewId="0" topLeftCell="A19">
      <selection activeCell="B32" sqref="B32"/>
    </sheetView>
  </sheetViews>
  <sheetFormatPr defaultColWidth="9.140625" defaultRowHeight="12.75"/>
  <cols>
    <col min="1" max="1" width="6.140625" style="26" customWidth="1"/>
    <col min="2" max="2" width="43.28125" style="1" customWidth="1"/>
    <col min="3" max="3" width="14.57421875" style="26" customWidth="1"/>
    <col min="4" max="4" width="13.7109375" style="26" customWidth="1"/>
    <col min="5" max="5" width="12.28125" style="26" customWidth="1"/>
    <col min="6" max="6" width="12.7109375" style="1" customWidth="1"/>
    <col min="7" max="16384" width="9.140625" style="1" customWidth="1"/>
  </cols>
  <sheetData>
    <row r="1" spans="2:6" ht="15">
      <c r="B1" s="47" t="s">
        <v>49</v>
      </c>
      <c r="C1" s="1"/>
      <c r="D1" s="16"/>
      <c r="E1" s="16"/>
      <c r="F1" s="26"/>
    </row>
    <row r="2" spans="1:6" ht="19.5">
      <c r="A2" s="180" t="s">
        <v>37</v>
      </c>
      <c r="B2" s="181"/>
      <c r="C2" s="181"/>
      <c r="D2" s="181"/>
      <c r="E2" s="181"/>
      <c r="F2" s="181"/>
    </row>
    <row r="3" spans="1:6" ht="29.25" thickBot="1">
      <c r="A3" s="6" t="s">
        <v>5</v>
      </c>
      <c r="B3" s="6" t="s">
        <v>0</v>
      </c>
      <c r="C3" s="6" t="s">
        <v>6</v>
      </c>
      <c r="D3" s="6" t="s">
        <v>7</v>
      </c>
      <c r="E3" s="6" t="s">
        <v>8</v>
      </c>
      <c r="F3" s="6" t="s">
        <v>9</v>
      </c>
    </row>
    <row r="4" spans="1:6" ht="45">
      <c r="A4" s="210" t="s">
        <v>22</v>
      </c>
      <c r="B4" s="90" t="s">
        <v>18</v>
      </c>
      <c r="C4" s="23"/>
      <c r="D4" s="118"/>
      <c r="E4" s="23"/>
      <c r="F4" s="23"/>
    </row>
    <row r="5" spans="1:6" ht="15">
      <c r="A5" s="211"/>
      <c r="B5" s="91" t="s">
        <v>130</v>
      </c>
      <c r="C5" s="23" t="s">
        <v>117</v>
      </c>
      <c r="D5" s="119"/>
      <c r="E5" s="23">
        <f>D5*500</f>
        <v>0</v>
      </c>
      <c r="F5" s="23"/>
    </row>
    <row r="6" spans="1:6" ht="15.75" thickBot="1">
      <c r="A6" s="212"/>
      <c r="B6" s="92" t="s">
        <v>131</v>
      </c>
      <c r="C6" s="44" t="s">
        <v>121</v>
      </c>
      <c r="D6" s="119"/>
      <c r="E6" s="44">
        <f>D6*25</f>
        <v>0</v>
      </c>
      <c r="F6" s="23"/>
    </row>
    <row r="7" spans="1:6" ht="135.75" thickBot="1">
      <c r="A7" s="71" t="s">
        <v>73</v>
      </c>
      <c r="B7" s="63" t="s">
        <v>274</v>
      </c>
      <c r="C7" s="23" t="s">
        <v>132</v>
      </c>
      <c r="D7" s="119"/>
      <c r="E7" s="23">
        <f>D7*50</f>
        <v>0</v>
      </c>
      <c r="F7" s="23"/>
    </row>
    <row r="8" spans="1:6" ht="45.75" thickBot="1">
      <c r="A8" s="43" t="s">
        <v>96</v>
      </c>
      <c r="B8" s="92" t="s">
        <v>19</v>
      </c>
      <c r="C8" s="23" t="s">
        <v>133</v>
      </c>
      <c r="D8" s="119"/>
      <c r="E8" s="23">
        <f>D8*10</f>
        <v>0</v>
      </c>
      <c r="F8" s="23"/>
    </row>
    <row r="9" spans="1:6" ht="60">
      <c r="A9" s="70" t="s">
        <v>79</v>
      </c>
      <c r="B9" s="69" t="s">
        <v>134</v>
      </c>
      <c r="C9" s="23" t="s">
        <v>135</v>
      </c>
      <c r="D9" s="119"/>
      <c r="E9" s="23">
        <f>D9*25</f>
        <v>0</v>
      </c>
      <c r="F9" s="23"/>
    </row>
    <row r="10" spans="1:6" ht="60">
      <c r="A10" s="138" t="s">
        <v>81</v>
      </c>
      <c r="B10" s="69" t="s">
        <v>275</v>
      </c>
      <c r="C10" s="23" t="s">
        <v>276</v>
      </c>
      <c r="D10" s="119"/>
      <c r="E10" s="23">
        <f>D10</f>
        <v>0</v>
      </c>
      <c r="F10" s="23"/>
    </row>
    <row r="11" spans="1:6" ht="46.5" customHeight="1" thickBot="1">
      <c r="A11" s="43" t="s">
        <v>23</v>
      </c>
      <c r="B11" s="63" t="s">
        <v>277</v>
      </c>
      <c r="C11" s="23" t="s">
        <v>136</v>
      </c>
      <c r="D11" s="119"/>
      <c r="E11" s="23">
        <f>D11*20</f>
        <v>0</v>
      </c>
      <c r="F11" s="23"/>
    </row>
    <row r="12" spans="1:6" ht="33" customHeight="1" thickBot="1">
      <c r="A12" s="43" t="s">
        <v>24</v>
      </c>
      <c r="B12" s="63" t="s">
        <v>278</v>
      </c>
      <c r="C12" s="23">
        <v>100</v>
      </c>
      <c r="D12" s="119"/>
      <c r="E12" s="23">
        <f>D12*100</f>
        <v>0</v>
      </c>
      <c r="F12" s="23"/>
    </row>
    <row r="13" spans="1:6" ht="30">
      <c r="A13" s="213" t="s">
        <v>25</v>
      </c>
      <c r="B13" s="69" t="s">
        <v>279</v>
      </c>
      <c r="C13" s="23"/>
      <c r="D13" s="118"/>
      <c r="E13" s="23"/>
      <c r="F13" s="23"/>
    </row>
    <row r="14" spans="1:6" ht="15">
      <c r="A14" s="214"/>
      <c r="B14" s="69" t="s">
        <v>280</v>
      </c>
      <c r="C14" s="23">
        <v>200</v>
      </c>
      <c r="D14" s="119"/>
      <c r="E14" s="23">
        <f>D14*200</f>
        <v>0</v>
      </c>
      <c r="F14" s="23"/>
    </row>
    <row r="15" spans="1:6" ht="15">
      <c r="A15" s="214"/>
      <c r="B15" s="69" t="s">
        <v>281</v>
      </c>
      <c r="C15" s="23">
        <v>100</v>
      </c>
      <c r="D15" s="119"/>
      <c r="E15" s="23">
        <f>D15*100</f>
        <v>0</v>
      </c>
      <c r="F15" s="23"/>
    </row>
    <row r="16" spans="1:6" ht="13.5" customHeight="1">
      <c r="A16" s="215"/>
      <c r="B16" s="69" t="s">
        <v>282</v>
      </c>
      <c r="C16" s="23">
        <v>50</v>
      </c>
      <c r="D16" s="119"/>
      <c r="E16" s="23">
        <f>D16*50</f>
        <v>0</v>
      </c>
      <c r="F16" s="23"/>
    </row>
    <row r="17" spans="1:6" ht="46.5" customHeight="1">
      <c r="A17" s="116" t="s">
        <v>40</v>
      </c>
      <c r="B17" s="5" t="s">
        <v>283</v>
      </c>
      <c r="C17" s="23" t="s">
        <v>179</v>
      </c>
      <c r="D17" s="119"/>
      <c r="E17" s="23">
        <f>D17</f>
        <v>0</v>
      </c>
      <c r="F17" s="23"/>
    </row>
    <row r="18" spans="1:6" ht="15.75">
      <c r="A18" s="12"/>
      <c r="B18" s="17" t="s">
        <v>27</v>
      </c>
      <c r="C18" s="1"/>
      <c r="D18" s="35"/>
      <c r="E18" s="25" t="e">
        <f>SUM(E5:E12,E14:E17)/C20</f>
        <v>#DIV/0!</v>
      </c>
      <c r="F18" s="35"/>
    </row>
    <row r="19" spans="1:6" ht="15.75">
      <c r="A19" s="64"/>
      <c r="B19" s="65"/>
      <c r="C19" s="66"/>
      <c r="D19" s="66"/>
      <c r="E19" s="67"/>
      <c r="F19" s="66"/>
    </row>
    <row r="20" spans="2:3" ht="15.75">
      <c r="B20" s="37" t="s">
        <v>34</v>
      </c>
      <c r="C20" s="127"/>
    </row>
    <row r="21" spans="2:6" ht="15">
      <c r="B21" s="172"/>
      <c r="C21" s="172"/>
      <c r="D21" s="172"/>
      <c r="E21" s="172"/>
      <c r="F21" s="172"/>
    </row>
    <row r="22" spans="2:6" ht="15">
      <c r="B22" s="170" t="s">
        <v>271</v>
      </c>
      <c r="C22" s="170"/>
      <c r="D22" s="170"/>
      <c r="E22" s="170"/>
      <c r="F22" s="170"/>
    </row>
    <row r="23" spans="2:6" ht="15">
      <c r="B23" s="199" t="s">
        <v>284</v>
      </c>
      <c r="C23" s="199"/>
      <c r="D23" s="199"/>
      <c r="E23" s="199"/>
      <c r="F23" s="199"/>
    </row>
    <row r="24" spans="2:6" ht="15">
      <c r="B24" s="199"/>
      <c r="C24" s="199"/>
      <c r="D24" s="199"/>
      <c r="E24" s="199"/>
      <c r="F24" s="199"/>
    </row>
    <row r="25" spans="2:6" ht="15">
      <c r="B25" s="199"/>
      <c r="C25" s="199"/>
      <c r="D25" s="199"/>
      <c r="E25" s="199"/>
      <c r="F25" s="199"/>
    </row>
    <row r="26" spans="2:6" ht="34.5" customHeight="1">
      <c r="B26" s="209" t="s">
        <v>285</v>
      </c>
      <c r="C26" s="209"/>
      <c r="D26" s="209"/>
      <c r="E26" s="209"/>
      <c r="F26" s="209"/>
    </row>
    <row r="27" spans="2:6" ht="24.75" customHeight="1">
      <c r="B27" s="209"/>
      <c r="C27" s="209"/>
      <c r="D27" s="209"/>
      <c r="E27" s="209"/>
      <c r="F27" s="209"/>
    </row>
  </sheetData>
  <sheetProtection password="CC31" sheet="1" formatCells="0" formatColumns="0" formatRows="0" insertColumns="0" insertRows="0" insertHyperlinks="0" deleteColumns="0" deleteRows="0" sort="0" autoFilter="0" pivotTables="0"/>
  <mergeCells count="5">
    <mergeCell ref="B26:F27"/>
    <mergeCell ref="A2:F2"/>
    <mergeCell ref="A4:A6"/>
    <mergeCell ref="A13:A16"/>
    <mergeCell ref="B23:F25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2020-06-25T12:57:14Z</cp:lastPrinted>
  <dcterms:created xsi:type="dcterms:W3CDTF">1996-10-08T23:32:33Z</dcterms:created>
  <dcterms:modified xsi:type="dcterms:W3CDTF">2021-08-31T07:17:55Z</dcterms:modified>
  <cp:category/>
  <cp:version/>
  <cp:contentType/>
  <cp:contentStatus/>
</cp:coreProperties>
</file>